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540" tabRatio="500" activeTab="0"/>
  </bookViews>
  <sheets>
    <sheet name="cash flow 2017" sheetId="1" r:id="rId1"/>
    <sheet name="cash flow 2018" sheetId="2" r:id="rId2"/>
    <sheet name="dec" sheetId="3" r:id="rId3"/>
    <sheet name="nov" sheetId="4" r:id="rId4"/>
    <sheet name="oct" sheetId="5" r:id="rId5"/>
    <sheet name="sep" sheetId="6" r:id="rId6"/>
    <sheet name="aug" sheetId="7" r:id="rId7"/>
    <sheet name="BAR101_TREASURER JULY" sheetId="8" r:id="rId8"/>
  </sheets>
  <definedNames/>
  <calcPr fullCalcOnLoad="1"/>
</workbook>
</file>

<file path=xl/sharedStrings.xml><?xml version="1.0" encoding="utf-8"?>
<sst xmlns="http://schemas.openxmlformats.org/spreadsheetml/2006/main" count="1087" uniqueCount="388">
  <si>
    <t>cfund</t>
  </si>
  <si>
    <t>cfunddesc</t>
  </si>
  <si>
    <t>ctype</t>
  </si>
  <si>
    <t>ctypedesc</t>
  </si>
  <si>
    <t>cdesc</t>
  </si>
  <si>
    <t>yamt</t>
  </si>
  <si>
    <t>Fund 10</t>
  </si>
  <si>
    <t>BA</t>
  </si>
  <si>
    <t>BEGINNING BOOK BALANCES 06/30/16</t>
  </si>
  <si>
    <t>Cash - Radio Disney Concert</t>
  </si>
  <si>
    <t>PayrollCashAccountinGen.Fund</t>
  </si>
  <si>
    <t>Payroll Cash Direct Deposit</t>
  </si>
  <si>
    <t>Athletics - Cash Account</t>
  </si>
  <si>
    <t>Restricted Cash And Cash Equivalents -</t>
  </si>
  <si>
    <t>InvestmentAccount</t>
  </si>
  <si>
    <t>RV</t>
  </si>
  <si>
    <t>INCOME</t>
  </si>
  <si>
    <t>Cafe Dep fr Com of PA JE#1-2016</t>
  </si>
  <si>
    <t>Dep 7/12 Keystone EIT weekly 071216-10</t>
  </si>
  <si>
    <t>Dep 7/13 Airforce ROTC reimburse June 15- 16 071316-11A</t>
  </si>
  <si>
    <t>Dep 7/13 Keystone LST weekly 071316-12</t>
  </si>
  <si>
    <t>Dep 7/13 S&amp;T time note, short term capital 071316-30</t>
  </si>
  <si>
    <t>Dep 7/15 AIU Steam Grant 16-17 071516-13</t>
  </si>
  <si>
    <t>Dep 7/15 R Peterson out of District tuition 15-16 071516-14A</t>
  </si>
  <si>
    <t>Dep 7/15 summer rec program 16-17 071516-16</t>
  </si>
  <si>
    <t>Dep 7/15 various 15-16 receipts 071516-15A</t>
  </si>
  <si>
    <t>Dep 7/19 H Schlegel RE, per capita taxes 16-17 071916-17</t>
  </si>
  <si>
    <t>Dep 7/19 Keystone EITAX 16-17 weekly 071916-18</t>
  </si>
  <si>
    <t>Dep 7/21 Com Pa Title I,II 072116-001</t>
  </si>
  <si>
    <t>Dep 7/26 Keystone EITAX weekly 16-17 072616-21</t>
  </si>
  <si>
    <t>Dep 7/26 various cash 15-16, Plum Foundation 16-17 072616-20</t>
  </si>
  <si>
    <t>Dep 7/27 Com PA Lunch HI/Low, Breakfast 072716-002</t>
  </si>
  <si>
    <t>Dep 7/27 Com PA Lunch, blfst need 072716-003</t>
  </si>
  <si>
    <t>Dep 7/27 Keystone LST 16-17 weekly 072716-22</t>
  </si>
  <si>
    <t>Dep 7/28 Com PA SD Special ED 072616-004</t>
  </si>
  <si>
    <t>Dep 7/28 H Schlegel RE advance 072816-23</t>
  </si>
  <si>
    <t>Dep 7/29 C Martz health 15-16 072916-26A</t>
  </si>
  <si>
    <t>Dep 7/29 D Zoldak health 16-17 072916-27</t>
  </si>
  <si>
    <t>Dep 7/29 Health J Valetta 15-16 072916-25A</t>
  </si>
  <si>
    <t>Dep 7/29 N May health, dental, eye 16-17 072916-28</t>
  </si>
  <si>
    <t>Dep 7/29 PBSD inv 60-84 15-16 072916-24A</t>
  </si>
  <si>
    <t>Dep 7/29 ST G.F. interest July 16 072916-01</t>
  </si>
  <si>
    <t>Dep 7/29 retirees health 16-17 072916-29</t>
  </si>
  <si>
    <t>Dep 7/31 PSDMAX dividend reinvest July 16 073116-04</t>
  </si>
  <si>
    <t>Dep 7/5 HS reconcile petty cash 15-16 070516-1A</t>
  </si>
  <si>
    <t>Dep 7/6 Activities DC Trip misc inc 15-16 070616-3B</t>
  </si>
  <si>
    <t>Dep 7/6 tranport petty, inv 60-107 15-16 070616-4A</t>
  </si>
  <si>
    <t>Dep 7/7 Keystone EIT end of month June 15-16 070716-5A</t>
  </si>
  <si>
    <t>Dep 7/7 Keystone LST EOM rec 15-16 070716-6A</t>
  </si>
  <si>
    <t>Dep 7/8 Retiree Health, dental, vision 070816-7</t>
  </si>
  <si>
    <t>Dep 7/8 retiree health 15-16 S.K 070816-8A</t>
  </si>
  <si>
    <t>Dep 7/9 Health cafe M.B. T.H 15-16 070816-9A</t>
  </si>
  <si>
    <t>Dep. 7/19 Duq Light LED lights refund 15-16 071916-19A</t>
  </si>
  <si>
    <t>Dep. 7/6 A/C J Tyskiewicz RE transfer June 16 070616-2A</t>
  </si>
  <si>
    <t>InvestmentAccount-  Dep 7/27 Com PA SS May 15-16 72716-005A</t>
  </si>
  <si>
    <t>Payroll Cash Direct Deposit- Dep 7/29 ST July 16 interest 07</t>
  </si>
  <si>
    <t>EX</t>
  </si>
  <si>
    <t>EXPENDITURES</t>
  </si>
  <si>
    <t>Total Voided Checks</t>
  </si>
  <si>
    <t>Total Payroll Distributions P0729C1016</t>
  </si>
  <si>
    <t>Total Wire Transfers</t>
  </si>
  <si>
    <t>Total Computer Checks</t>
  </si>
  <si>
    <t>TB</t>
  </si>
  <si>
    <t xml:space="preserve">                ENDING BOOK BALANCE  ********</t>
  </si>
  <si>
    <t>EB</t>
  </si>
  <si>
    <t>ENDING BOOK BALANCES 07/31/16</t>
  </si>
  <si>
    <t>Cash</t>
  </si>
  <si>
    <t>Income</t>
  </si>
  <si>
    <t>July</t>
  </si>
  <si>
    <t>Total Income</t>
  </si>
  <si>
    <t>Total Expenditure</t>
  </si>
  <si>
    <t xml:space="preserve">                </t>
  </si>
  <si>
    <t>BEGINNING BOOK BALANCES</t>
  </si>
  <si>
    <t>ENDING BOOK BALANCES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</si>
  <si>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</si>
  <si>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</si>
  <si>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</si>
  <si>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</si>
  <si>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</si>
  <si>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</si>
  <si>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</si>
  <si>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</si>
  <si>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</si>
  <si>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</si>
  <si>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</si>
  <si>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BEGINNING BOOK BALANCES 07/31/16</t>
  </si>
  <si>
    <t>Athletics - Cash Account (cash receipts) 82616athl</t>
  </si>
  <si>
    <t>Athletics - Cash Account (transfer for officials fees) athl1</t>
  </si>
  <si>
    <t>Dep 8-10 Keystone EITax 081016-13</t>
  </si>
  <si>
    <t>Dep 8/11 H Schlegel RE taxes 081116-14</t>
  </si>
  <si>
    <t>Dep 8/11 Keystone LSTax 081116-16</t>
  </si>
  <si>
    <t>Dep 8/11 Retiree health 081116-15</t>
  </si>
  <si>
    <t>Dep 8/11 health D Zoldak 081116-17</t>
  </si>
  <si>
    <t>Dep 8/16 Andrews Price Delinquent July 16 081616-18</t>
  </si>
  <si>
    <t>Dep 8/16 Keystone EITax 081616-19</t>
  </si>
  <si>
    <t>Dep 8/16 Republic Waste refund 15-16 081616-20B</t>
  </si>
  <si>
    <t>Dep 8/18 H Schlegel RE taxes 081816-21</t>
  </si>
  <si>
    <t>Dep 8/18 Keystone LSTax 081816-22</t>
  </si>
  <si>
    <t>Dep 8/23 Keystone EItax 082316-23</t>
  </si>
  <si>
    <t>Dep 8/24 H Schlegel RE taxes 082416-24</t>
  </si>
  <si>
    <t>Dep 8/24 Keystone LSTax 082416-25</t>
  </si>
  <si>
    <t>Dep 8/25 Com Pa Property Tax 16-17 082516-001</t>
  </si>
  <si>
    <t>Dep 8/25 Com Pa SS 15-16 082516-00B</t>
  </si>
  <si>
    <t>Dep 8/25 com Pa Basic Ed/SD Transport 15-16 082516-00D</t>
  </si>
  <si>
    <t>Dep 8/25 com Pa Ready to Learn, Transport 14-15 08251600F</t>
  </si>
  <si>
    <t>Dep 8/3 A/R 15-16 Nat Tool refund, Com Pa 080316-3B</t>
  </si>
  <si>
    <t>Dep 8/3 H Schlegel RE taxes 080316-1</t>
  </si>
  <si>
    <t>Dep 8/3 Keystone EITax 080316-2</t>
  </si>
  <si>
    <t>Dep 8/30 H Schlegel RE taxes 083016-26</t>
  </si>
  <si>
    <t>Dep 8/30 Keystone EITax 083116-27</t>
  </si>
  <si>
    <t>Dep 8/31 Keystone LSTax 083116-32</t>
  </si>
  <si>
    <t>Dep 8/31 Pitts Public tuition reimburse 15-16 083116-28B</t>
  </si>
  <si>
    <t>Dep 8/31 S&amp;T G.F. interest August 16 083116-01</t>
  </si>
  <si>
    <t>Dep 8/31 health J Valetta 083116-34</t>
  </si>
  <si>
    <t>Dep 8/31 health cafe T Halasowski 083116-33</t>
  </si>
  <si>
    <t>Dep 8/31 health, dental, vision- N May 083116-31</t>
  </si>
  <si>
    <t>Dep 8/31 mis 15-16 lost books, Penneco 083116-30B</t>
  </si>
  <si>
    <t>Dep 8/31 retiree health 083116-29</t>
  </si>
  <si>
    <t>Dep 8/4 Keystone LST 080416-4</t>
  </si>
  <si>
    <t>Dep 8/5 A/C J Tyskiewicz RE transfer tax 080516-6</t>
  </si>
  <si>
    <t>Dep 8/5 H Schlegel RE taxes 080516-5</t>
  </si>
  <si>
    <t>Dep 8/5 Keystone EITax 080516-7</t>
  </si>
  <si>
    <t>Dep 8/5 Retirees health 080516-8</t>
  </si>
  <si>
    <t>Dep 8/8 Keystone EITax EOM reconciliation 080816-9</t>
  </si>
  <si>
    <t>Dep 8/8 Keystone LST EOM Reconciliation 080816-10</t>
  </si>
  <si>
    <t>Dep 8/9 A/R 15-16 , PBSD athletics PIAA refund 080916-12B</t>
  </si>
  <si>
    <t>Dep 8/9 Keystone EITax 080916-11</t>
  </si>
  <si>
    <t>InvestmentAccount- Dep 8/31 PSDMAX dividend Aug 16 083116-04</t>
  </si>
  <si>
    <t>Payroll Cash Direct Deposit- Dep 8/31 ST int Aug 16 083116-0</t>
  </si>
  <si>
    <t>Transfer from Fund 10 8/4/16 #1 JE#2-2016</t>
  </si>
  <si>
    <t>Transfer to Athletics 8/4/16 #1 JE#2-2016</t>
  </si>
  <si>
    <t>Total Payroll Distributions P0831A1016</t>
  </si>
  <si>
    <t>ENDING BOOK BALANCES 08/31/16</t>
  </si>
  <si>
    <t>BEGINNING BOOK BALANCES 08/31/16</t>
  </si>
  <si>
    <t>Athletics - Cash Account (Cash receipts) 90916athl</t>
  </si>
  <si>
    <t>Athletics - Cash Account (cash receips) 92816ATHL</t>
  </si>
  <si>
    <t>Athletics - Cash Account (cash receipts) 90916bsoc</t>
  </si>
  <si>
    <t>Athletics - Cash Account (tranfer for officials fees) ATHL3</t>
  </si>
  <si>
    <t>Athletics - Cash Account (transfer for official fees) ATHL2</t>
  </si>
  <si>
    <t>Dep 9/1 health insurance retirees 090116-2</t>
  </si>
  <si>
    <t>Dep 9/13 Delta Dental refund 091316-14</t>
  </si>
  <si>
    <t>Dep 9/13 Keystone EITAX weekly 091316-11</t>
  </si>
  <si>
    <t>Dep 9/13 Student parking 091316-12</t>
  </si>
  <si>
    <t>Dep 9/13 Students Oblock gym uniforms 091316-13</t>
  </si>
  <si>
    <t>Dep 9/14 Keystone LST weekly 091416-15</t>
  </si>
  <si>
    <t>Dep 9/15 H Schlegel RE, Seon grant, Huntly, L&amp;I 091516-16</t>
  </si>
  <si>
    <t>Dep 9/15 Keystone EITAX weekly 091516-17</t>
  </si>
  <si>
    <t>Dep 9/15 misc lost books HS 091516-18</t>
  </si>
  <si>
    <t>Dep 9/16 H Schlegel RE, per capita taxes #14 091616-19</t>
  </si>
  <si>
    <t>Dep 9/16/16 Com PA Retirement 15-16 091616-001</t>
  </si>
  <si>
    <t>Dep 9/19 AIU IDEA pass thru 15-16 prior yr 091916-20B</t>
  </si>
  <si>
    <t>Dep 9/19 AirForce JROTC Aug 16 reimburse 091916-21</t>
  </si>
  <si>
    <t>Dep 9/2 H Schlegel RE taxes 090216-1</t>
  </si>
  <si>
    <t>Dep 9/2 US Treasury BAB 090216-3</t>
  </si>
  <si>
    <t>Dep 9/20 Keystone EIT weekly 092016-22</t>
  </si>
  <si>
    <t>Dep 9/21 Com PA Title I,II 092116-002</t>
  </si>
  <si>
    <t>Dep 9/21 Keystone LSt weekly 092116-23</t>
  </si>
  <si>
    <t>Dep 9/22 HS parking 092216-24</t>
  </si>
  <si>
    <t>Dep 9/27 Keystone EITax weekly 092716-25</t>
  </si>
  <si>
    <t>Dep 9/28 HS RE tx, $G grant,lost book,Penneco gas,A&amp;P delinq</t>
  </si>
  <si>
    <t>Dep 9/28 PBSD cafe 15-16, Propel refund 15-16 092816-27B</t>
  </si>
  <si>
    <t>Dep 9/29 Com PA SD Spec ED 092916-003</t>
  </si>
  <si>
    <t>Dep 9/29 cafe health Thalasowski 092916-30</t>
  </si>
  <si>
    <t>Dep 9/29 co pay health RSimone 092916-31</t>
  </si>
  <si>
    <t>Dep 9/29 health, dental,vision trans. NMay,Jvaletta 092916-2</t>
  </si>
  <si>
    <t>Dep 9/29 retirees health 092916-28</t>
  </si>
  <si>
    <t>Dep 9/30 S&amp;T G.F. interest Sept 16 093016-01</t>
  </si>
  <si>
    <t>Dep 9/6 A/C J Tyskiewicz Real Estate Transfer Tax Aug 16 090</t>
  </si>
  <si>
    <t>Dep 9/7 H Schlegel RE, Per Capita taxes 090716-5</t>
  </si>
  <si>
    <t>Dep 9/7 Keystone EITAX EOM reconcile 090716-7</t>
  </si>
  <si>
    <t>Dep 9/7 Keystone LST end of month reconcile 090716-8</t>
  </si>
  <si>
    <t>Dep 9/7 Prior year 15-16 Indiana SD LEA tuition 090716-6B</t>
  </si>
  <si>
    <t>Dep 9/8 Keystone EITAX weekly 090816-9</t>
  </si>
  <si>
    <t>Dep 9/9 H Schlegel RE, Per Capita, 2015 interim 090916-10</t>
  </si>
  <si>
    <t>InvestmentAccount- Dep 9/30 PSDMAX dividend Sept 16 093016-0</t>
  </si>
  <si>
    <t>Payroll Cash Direct Deposit- Dep 9/30 ST int Sept 16 093016-</t>
  </si>
  <si>
    <t>Transfer from Fund 10 9/2/16 #2 JE#3-2016</t>
  </si>
  <si>
    <t>Transfer to Athletics 9/2/16 # 2 JE#3-2016</t>
  </si>
  <si>
    <t>Total Payroll Distributions P0930C1016</t>
  </si>
  <si>
    <t>ENDING BOOK BALANCES 09/30/16</t>
  </si>
  <si>
    <t>BEGINNING BOOK BALANCES 09/30/16</t>
  </si>
  <si>
    <t>AIU Kindergarten Grant - Center 103116-1</t>
  </si>
  <si>
    <t>Athletics - Cash Account    (cash receipts) 100316athl</t>
  </si>
  <si>
    <t>Athletics - Cash Account (CASH RECEIPTS) 102416ATHL</t>
  </si>
  <si>
    <t>Athletics - Cash Account (cash receipts) 101716athl</t>
  </si>
  <si>
    <t>Athletics - Cash Account (deposit) 101416athl</t>
  </si>
  <si>
    <t>Athletics - Football Income (deposit credit receipt) 100316a</t>
  </si>
  <si>
    <t>Cafe Dep from Comm of PA JE100616</t>
  </si>
  <si>
    <t>Dep 100616 - Common. of PA/Scampone 100616-2</t>
  </si>
  <si>
    <t>Dep 100616 Keystone EIT 100616-1</t>
  </si>
  <si>
    <t>Dep 100616/A&amp;P Refund for Tax Appeals 100616-2</t>
  </si>
  <si>
    <t>Dep 100616/Conseco Retirement Kovalcik &amp; Appleman 100616-2</t>
  </si>
  <si>
    <t>Dep 100616/Keystone LST 100616-3</t>
  </si>
  <si>
    <t>Dep 100616/Sr Parking Passes 100616-2</t>
  </si>
  <si>
    <t>Dep 100716/Allegheny Cty Real Estate 100716-1</t>
  </si>
  <si>
    <t>Dep 101116/Keystone EIT 101116-1</t>
  </si>
  <si>
    <t>Dep 101216/Hill Intl Trucks Refund 101216-2</t>
  </si>
  <si>
    <t>Dep 101216/Keystone LST 101216-3</t>
  </si>
  <si>
    <t>Dep 101216/Per Capita Schlegel 101216-1</t>
  </si>
  <si>
    <t>Dep 101216/Schlegel RE Taxes 101216-1</t>
  </si>
  <si>
    <t>Dep 101416/AF JROTC for Oct 101416-ROT</t>
  </si>
  <si>
    <t>Dep 101716/A&amp;P Delinquent Tax 101716-1</t>
  </si>
  <si>
    <t>Dep 101716/Girls Soccer Booster 101716-1</t>
  </si>
  <si>
    <t>Dep 101716/Senior Soccer Night 101716-1</t>
  </si>
  <si>
    <t>Dep 101916/Keystone EIT 101916-1</t>
  </si>
  <si>
    <t>Dep 101916/Keystone LST 101916-2</t>
  </si>
  <si>
    <t>Dep 102116/Cafeteria Health 102116-3</t>
  </si>
  <si>
    <t>Dep 102116/Title I/Improving Basic Program 102116-1</t>
  </si>
  <si>
    <t>Dep 102116/Title II/Comm of PA 102116-1</t>
  </si>
  <si>
    <t>Dep 102116/health insurance retirees 102116-2</t>
  </si>
  <si>
    <t>Dep 102416/Heather Albert 102416-1</t>
  </si>
  <si>
    <t>Dep 102416/Per Capita 102416-1</t>
  </si>
  <si>
    <t>Dep 102416/Pitt Contracted Program 102416-1</t>
  </si>
  <si>
    <t>Dep 102416/RE Taxes/Schlegel 102416-1</t>
  </si>
  <si>
    <t>Dep 102516/Bond Issue 102516-2</t>
  </si>
  <si>
    <t>Dep 102516/Keystone EIT 102516-1</t>
  </si>
  <si>
    <t>Dep 102616/Comm of PA/Food Nutrition Breakfast 102616-002</t>
  </si>
  <si>
    <t>Dep 102616/Comm of PA/Food Nutrition/Lunch 102616-002</t>
  </si>
  <si>
    <t>Dep 102616/Comm of PA/Lunch Hi/Lo 102616-001</t>
  </si>
  <si>
    <t>Dep 102616/Comm of PA/REG/NDY Breakfast 102616-001</t>
  </si>
  <si>
    <t>Dep 102616/Keystone LST 102616-1</t>
  </si>
  <si>
    <t>Dep 102816/Keystone EIT 102816-1</t>
  </si>
  <si>
    <t>Dep 103116/AEO Gym Uniforms 103116-1</t>
  </si>
  <si>
    <t>Dep 103116/Aramark Contracted 103116-1</t>
  </si>
  <si>
    <t>Dep 103116/PSAT Exam Fees 103116-1</t>
  </si>
  <si>
    <t>Dep 103116/PSAT Fee/Duddings 103116-1</t>
  </si>
  <si>
    <t>Dep 103116/Parking Pass/Ryan Loebig 103116-1</t>
  </si>
  <si>
    <t>Dep 103116/Penn Hills Charter School 103116-1</t>
  </si>
  <si>
    <t>Dep 103116/Penneco Royalty 103116-1</t>
  </si>
  <si>
    <t>Huntley Royalties/Dep 100616 100616-2</t>
  </si>
  <si>
    <t>InvestmentAccount 102616-001</t>
  </si>
  <si>
    <t>InvestmentAccount/Dep 102716/Com of PA 102716-002</t>
  </si>
  <si>
    <t>Misc Dep - PE Education Survey 100616-2</t>
  </si>
  <si>
    <t>Parking Passes/PHS 100616-2</t>
  </si>
  <si>
    <t>Payroll Cash Direct Deposit (S&amp;T statement - Int. for Oct) 1</t>
  </si>
  <si>
    <t>Property Tax Relief/Dep 102716 102716-001</t>
  </si>
  <si>
    <t>Purta Dist/Dep 100616 100616-2</t>
  </si>
  <si>
    <t>Total Payroll Distributions P1031B1016</t>
  </si>
  <si>
    <t>ENDING BOOK BALANCES 10/31/16</t>
  </si>
  <si>
    <t>BEGINNING BOOK BALANCES 10/31/16</t>
  </si>
  <si>
    <t>Athletics - Cash Account JE#500</t>
  </si>
  <si>
    <t>Athletics - Cash Account (cash receipts) 111816athl</t>
  </si>
  <si>
    <t>Cafe Dep from Comm of PA JE110116</t>
  </si>
  <si>
    <t>CashAccount-GeneralFund 110416-2</t>
  </si>
  <si>
    <t>Comm of PA Title I-11/21/16 112116-001</t>
  </si>
  <si>
    <t>Comm of PA Title II/11-21-16 112116-001</t>
  </si>
  <si>
    <t>Comm of PA Title II/11/21/16 112116-001</t>
  </si>
  <si>
    <t>Comm of PA Title III 112116-001</t>
  </si>
  <si>
    <t>Comm of PA/Title I/11-21-16 112116-001</t>
  </si>
  <si>
    <t>Comm of PA/Title III 112116-001</t>
  </si>
  <si>
    <t>Dep 110116/Keystone EIT 110116-1</t>
  </si>
  <si>
    <t>Dep 110116/Medical 110116-3</t>
  </si>
  <si>
    <t>Dep 110116/Transportation Medical 110116-2</t>
  </si>
  <si>
    <t>Dep 110316/Keystone EIT 110316-1</t>
  </si>
  <si>
    <t>Dep 110416/Keystone EIT EOM 110416-1</t>
  </si>
  <si>
    <t>Dep 110416/Ohiopyle Prints/Royalty from Sales 110416-2</t>
  </si>
  <si>
    <t>Dep 110416/PBSD Cafe Benefits August 2016 110416-2</t>
  </si>
  <si>
    <t>Dep 110416/PBSD Cafe Benefits July 2016 110416-2</t>
  </si>
  <si>
    <t>Dep 110416/PBSD Cafe Payroll 7-29-16 110416-2</t>
  </si>
  <si>
    <t>Dep 110416/PBSD Cafe Payroll 8-15-16 110416-2</t>
  </si>
  <si>
    <t>Dep 110416/PBSD Cafe Payroll 8-31-16 110416-2</t>
  </si>
  <si>
    <t>Dep 110416/PBSD Cafe Payroll 9-15-16 110416-2</t>
  </si>
  <si>
    <t>Dep 110416/PBSD Cafe for Kelly Sept Invoice 110416-2</t>
  </si>
  <si>
    <t>Dep 110416/Parking Passes 110416-2</t>
  </si>
  <si>
    <t>Dep 110416/Per Capita/Harry Schlegel 110416-2</t>
  </si>
  <si>
    <t>Dep 110416/Pivik PTA Supplies 110416-2</t>
  </si>
  <si>
    <t>Dep 110416/RE Taxes/Harry Schlegel 110416-2</t>
  </si>
  <si>
    <t>Dep 110716/Keystone EIT 110716-1</t>
  </si>
  <si>
    <t>Dep 110816/Keystone LST 110816-1</t>
  </si>
  <si>
    <t>Dep 111416/Aramark-Breakfast 111416-1</t>
  </si>
  <si>
    <t>Dep 111416/Common of PA/Disability Papers 111416-1</t>
  </si>
  <si>
    <t>Dep 111416/Huntley Gas Revenue 111416-1</t>
  </si>
  <si>
    <t>Dep 111416/Lost Book-Elements of Lit. 111416-1</t>
  </si>
  <si>
    <t>Dep 111416/Per Capita Tax/Schlegel 111416-1</t>
  </si>
  <si>
    <t>Dep 111416/Per Capita/Schlegel 111416-1</t>
  </si>
  <si>
    <t>Dep 111416/Real Estate Tax/Schlegel 111416-1</t>
  </si>
  <si>
    <t>Dep 111416/Rebate of AP Exams 111416-1</t>
  </si>
  <si>
    <t>Dep 111516/Keystone EIT 111516-1</t>
  </si>
  <si>
    <t>Dep 111616/Keystone LST 111616-1</t>
  </si>
  <si>
    <t>Dep 111816/Air Force JROTC 111816-1</t>
  </si>
  <si>
    <t>Dep 111816/Health Insurance Retirees 111816-2</t>
  </si>
  <si>
    <t>Dep 111816/Keystone Cafe 111816-3</t>
  </si>
  <si>
    <t>Dep 112216/A&amp;P Del RE Tax-October 112216-2</t>
  </si>
  <si>
    <t>Dep 112216/Custodia Wages/fundraisers 112216-2</t>
  </si>
  <si>
    <t>Dep 112216/Custodial Wages 112216-2</t>
  </si>
  <si>
    <t>Dep 112216/Custodial for Volleyball 112216-2</t>
  </si>
  <si>
    <t>Dep 112216/Keystone EIT 112216-1</t>
  </si>
  <si>
    <t>Dep 112216/MAC Check 112216-2</t>
  </si>
  <si>
    <t>Dep 112216/Per Capita/Schlegel 112216-2</t>
  </si>
  <si>
    <t>Dep 112216/R.E. Tax/Schlegel 112216-2</t>
  </si>
  <si>
    <t>Dep 112216/School Police 112216-2</t>
  </si>
  <si>
    <t>Dep 112216/School Police Wages/Girls Soccer 112216-2</t>
  </si>
  <si>
    <t>Dep 112216/Use of Pivik Gym 112216-2</t>
  </si>
  <si>
    <t>Dep 112216/Use of press box/ concession 112216-2</t>
  </si>
  <si>
    <t>Dep 112316/Comm of PA Lunch HI/LO 112316-3</t>
  </si>
  <si>
    <t>Dep 112316/Comm of PA Reg/Ndy Breakfast 112316-3</t>
  </si>
  <si>
    <t>Dep 112316/Comm of PA/Breakfast 112316-2</t>
  </si>
  <si>
    <t>Dep 112316/Comm of PA/Food/Breakfast 112316-2</t>
  </si>
  <si>
    <t>Dep 112316/Keystone LST 112316-1</t>
  </si>
  <si>
    <t>Dep 112916/Benefits Sept 2016 112916-2</t>
  </si>
  <si>
    <t>Dep 112916/Cafe Payroll 10-14-16 112916-2</t>
  </si>
  <si>
    <t>Dep 112916/Cafe Payroll 10-31-16 112916-2</t>
  </si>
  <si>
    <t>Dep 112916/Cafe Payroll 7-15-16 112916-2</t>
  </si>
  <si>
    <t>Dep 112916/Cafe Payroll 9-30-16 112916-2</t>
  </si>
  <si>
    <t>Dep 112916/Kelly Oct Invoice 112916-2</t>
  </si>
  <si>
    <t>Dep 112916/Keystone EIT 112916-1</t>
  </si>
  <si>
    <t>Dep 112916/Millcreek Access Program 112916-2</t>
  </si>
  <si>
    <t>Dep 112916/Parking for Fall &amp; Winter 112916-2</t>
  </si>
  <si>
    <t>Dep 112916/Regency Inv 13-17 112916-2</t>
  </si>
  <si>
    <t>Dep 112916/Regency Inv 19-17 112916-2</t>
  </si>
  <si>
    <t>Dep 112916/Roesslers/Center Gym 112916-2</t>
  </si>
  <si>
    <t>Dep 112916/St. John Trans Invoices 112916-2</t>
  </si>
  <si>
    <t>Dep 113016/Keystone LST 113016-1</t>
  </si>
  <si>
    <t>InvestmentAccount/Comm of PA Social Security 112316-002</t>
  </si>
  <si>
    <t>InvestmentAccount/Comm of PA Special Ed 112316-001</t>
  </si>
  <si>
    <t>InvestmentAccount/Comm of PA/PlanCon Bond 111016-001</t>
  </si>
  <si>
    <t>Payroll Cash Direct Deposit (interest on 11/30 per statement</t>
  </si>
  <si>
    <t>Total Payroll Distributions P1130B1016</t>
  </si>
  <si>
    <t>ENDING BOOK BALANCES 11/30/16</t>
  </si>
  <si>
    <t>BEGINNING BOOK BALANCES 11/30/16</t>
  </si>
  <si>
    <t>Athletics - Cash Account JE#012</t>
  </si>
  <si>
    <t>Athletics - Cash Account (cash receipt) 122316athl</t>
  </si>
  <si>
    <t>Athletics - Cash Account (cash receipts) 121516athl</t>
  </si>
  <si>
    <t>CashAccount/Dep from PSDLAF JE122016</t>
  </si>
  <si>
    <t>Dep 120216/Cafe 120216-2</t>
  </si>
  <si>
    <t>Dep 120216/Parking Passes/Cash &amp; Checks 120216-1</t>
  </si>
  <si>
    <t>Dep 120216/Peneco - Royalty/Gas 120216-1</t>
  </si>
  <si>
    <t>Dep 120216/Per Capita/Schlegel 120216-1</t>
  </si>
  <si>
    <t>Dep 120216/RE Taxes/Schlegel 120216-1</t>
  </si>
  <si>
    <t>Dep 120616/Keystone EIT 120616-1</t>
  </si>
  <si>
    <t>Dep 120716/Keystone EIT 120716-1</t>
  </si>
  <si>
    <t>Dep 120716/Keystone LST 120716-2</t>
  </si>
  <si>
    <t>Dep 120916/JRTOC/Dec 2016 12916-ROTC</t>
  </si>
  <si>
    <t>Dep 121216/AIUTitle III Grant/HP 121216-2</t>
  </si>
  <si>
    <t>Dep 121216/Delinquent Tax/A&amp;P 121216-2</t>
  </si>
  <si>
    <t>Dep 121216/Gas Royalty/H&amp;H 121216-2</t>
  </si>
  <si>
    <t>Dep 121216/Keystone EIT 121216-1</t>
  </si>
  <si>
    <t>Dep 121216/Parking Passes/Winter 121216-2</t>
  </si>
  <si>
    <t>Dep 121216/Per Capita/Schlegel 121216-2</t>
  </si>
  <si>
    <t>Dep 121216/Per Capita/Schlegle 121216-2</t>
  </si>
  <si>
    <t>Dep 121216/RE Taxes/Schlegle 121216-2</t>
  </si>
  <si>
    <t>Dep 121316/Keystone EIT 121316-1</t>
  </si>
  <si>
    <t>Dep 121516/Keystone LST 121516-1</t>
  </si>
  <si>
    <t>Dep 121616/Retirement 16-17 121616-001</t>
  </si>
  <si>
    <t>Dep 122016/Keystone EIT 122016-1</t>
  </si>
  <si>
    <t>Dep 122116/AEO Uniforms 122116-1</t>
  </si>
  <si>
    <t>Dep 122116/Childrens Express Fieldtrip 122116-1</t>
  </si>
  <si>
    <t>Dep 122116/Disability/Henry Arelt 122116-1</t>
  </si>
  <si>
    <t>Dep 122116/Facility Rental/Ron &amp; Joyce Carr 122116-1</t>
  </si>
  <si>
    <t>Dep 122116/PPG Grant for HP 122116-1</t>
  </si>
  <si>
    <t>Dep 122116/PPG Grant for RP 122116-1</t>
  </si>
  <si>
    <t>Dep 122116/Pearson check for Pivik Textbooks 122116-1</t>
  </si>
  <si>
    <t>Dep 122116/Pivik PTA Teacher Supplies 122116-1</t>
  </si>
  <si>
    <t>Dep 122116/Title I - Improving Basic/Comm of PA 122116-001</t>
  </si>
  <si>
    <t>Dep 122116/Title II - Improving Teacher/Comm of PA 122116-00</t>
  </si>
  <si>
    <t>Dep 122116/U of Colorado/Sub Reimburse 122116-1</t>
  </si>
  <si>
    <t>Dep 122116/Winter Parking Passes 122116-1</t>
  </si>
  <si>
    <t>Dep 122216/Central Catholic Fieldtrip 122216-1</t>
  </si>
  <si>
    <t>Dep 122216/PBSD Cafe Benefits 122216-1</t>
  </si>
  <si>
    <t>Dep 122216/PBSD Cafe Kelly Services 122216-1</t>
  </si>
  <si>
    <t>Dep 122216/PBSD Cafe Pay 11-15-16 122216-1</t>
  </si>
  <si>
    <t>Dep 122216/PBSD Cafe Pay 11/30/16 122216-1</t>
  </si>
  <si>
    <t>Dep 122216/Penneco Gas Royalty 122216-1</t>
  </si>
  <si>
    <t>Dep 122216/Per Capita/Schlegel 122216-1</t>
  </si>
  <si>
    <t>Dep 122216/Winter Parking Passes 122216-1</t>
  </si>
  <si>
    <t>Dep 122816/Keystone EIT 122816-1</t>
  </si>
  <si>
    <t>Dep 122916/Comm of PA/Plancon Bond 122916-003</t>
  </si>
  <si>
    <t>Dep 122916/IU Contributions/Comm of PA 122916-002</t>
  </si>
  <si>
    <t>Dep 122916/Keystone LST 122916-1</t>
  </si>
  <si>
    <t>Dep 123016/S&amp;T Interest 123016-1</t>
  </si>
  <si>
    <t>Dep122216/RE Taxes/Schlegel 122216-1</t>
  </si>
  <si>
    <t>InvestmentAccount/Dep 122916/Comm of PA 122916-002</t>
  </si>
  <si>
    <t>InvestmentAccount/Transferred to S&amp;T JE122016</t>
  </si>
  <si>
    <t>Total Payroll Distributions P1229C1016</t>
  </si>
  <si>
    <t>ENDING BOOK BALANCES 12/31/16</t>
  </si>
  <si>
    <t>Balance</t>
  </si>
  <si>
    <t>Expenditure</t>
  </si>
  <si>
    <t>Revenue</t>
  </si>
  <si>
    <t xml:space="preserve">Total Payroll Distributions </t>
  </si>
  <si>
    <t>Restricted Cash And Cash Equiv</t>
  </si>
  <si>
    <t>Plum Borough School District</t>
  </si>
  <si>
    <t>Actual</t>
  </si>
  <si>
    <t>Projected</t>
  </si>
  <si>
    <t>Loans/Bond Reimbursement</t>
  </si>
  <si>
    <t>All Payroll Costs</t>
  </si>
  <si>
    <t>Fund Transfers/Prior Period</t>
  </si>
  <si>
    <t>Cash Flow Statement 2016-17</t>
  </si>
  <si>
    <t>Cash Flow Statement 2017-18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</si>
</sst>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39" fontId="0" fillId="0" borderId="0" xfId="0" applyNumberForma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39" fontId="37" fillId="0" borderId="10" xfId="0" applyNumberFormat="1" applyFont="1" applyBorder="1" applyAlignment="1">
      <alignment horizontal="center"/>
    </xf>
    <xf numFmtId="39" fontId="37" fillId="0" borderId="11" xfId="0" applyNumberFormat="1" applyFont="1" applyBorder="1" applyAlignment="1">
      <alignment horizontal="center"/>
    </xf>
    <xf numFmtId="39" fontId="38" fillId="0" borderId="11" xfId="0" applyNumberFormat="1" applyFont="1" applyBorder="1" applyAlignment="1">
      <alignment horizontal="center"/>
    </xf>
    <xf numFmtId="39" fontId="38" fillId="0" borderId="12" xfId="0" applyNumberFormat="1" applyFont="1" applyBorder="1" applyAlignment="1">
      <alignment horizontal="center"/>
    </xf>
    <xf numFmtId="39" fontId="37" fillId="0" borderId="13" xfId="0" applyNumberFormat="1" applyFont="1" applyBorder="1" applyAlignment="1">
      <alignment horizontal="center"/>
    </xf>
    <xf numFmtId="39" fontId="38" fillId="0" borderId="13" xfId="0" applyNumberFormat="1" applyFont="1" applyBorder="1" applyAlignment="1">
      <alignment horizontal="center"/>
    </xf>
    <xf numFmtId="39" fontId="37" fillId="0" borderId="13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0" fontId="37" fillId="0" borderId="0" xfId="0" applyFont="1" applyAlignment="1">
      <alignment/>
    </xf>
    <xf numFmtId="39" fontId="37" fillId="0" borderId="0" xfId="0" applyNumberFormat="1" applyFont="1" applyAlignment="1">
      <alignment/>
    </xf>
    <xf numFmtId="39" fontId="37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zoomScalePageLayoutView="0" workbookViewId="0" topLeftCell="A1">
      <selection activeCell="O69" sqref="O69"/>
    </sheetView>
  </sheetViews>
  <sheetFormatPr defaultColWidth="11.00390625" defaultRowHeight="15.75"/>
  <cols>
    <col min="1" max="1" width="7.125" style="0" customWidth="1"/>
    <col min="2" max="2" width="26.625" style="0" customWidth="1"/>
    <col min="3" max="14" width="9.125" style="13" customWidth="1"/>
    <col min="15" max="15" width="19.375" style="0" customWidth="1"/>
    <col min="16" max="16" width="14.00390625" style="0" bestFit="1" customWidth="1"/>
  </cols>
  <sheetData>
    <row r="1" spans="1:14" ht="15.75">
      <c r="A1" s="3" t="s">
        <v>380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3" t="s">
        <v>386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3:14" ht="15.75">
      <c r="C3" s="14" t="s">
        <v>381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3:14" ht="15.75">
      <c r="C4" s="8" t="s">
        <v>68</v>
      </c>
      <c r="D4" s="8" t="s">
        <v>74</v>
      </c>
      <c r="E4" s="8" t="s">
        <v>75</v>
      </c>
      <c r="F4" s="8" t="s">
        <v>76</v>
      </c>
      <c r="G4" s="8" t="s">
        <v>77</v>
      </c>
      <c r="H4" s="8" t="s">
        <v>78</v>
      </c>
      <c r="I4" s="8" t="s">
        <v>79</v>
      </c>
      <c r="J4" s="8" t="s">
        <v>80</v>
      </c>
      <c r="K4" s="8" t="s">
        <v>81</v>
      </c>
      <c r="L4" s="8" t="s">
        <v>82</v>
      </c>
      <c r="M4" s="8" t="s">
        <v>83</v>
      </c>
      <c r="N4" s="8" t="s">
        <v>84</v>
      </c>
    </row>
    <row r="5" spans="1:14" ht="15.75">
      <c r="A5" s="2" t="s">
        <v>72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2" t="s">
        <v>66</v>
      </c>
      <c r="C6" s="10">
        <v>230865.17</v>
      </c>
      <c r="D6" s="10">
        <v>592823.13</v>
      </c>
      <c r="E6" s="10">
        <v>3052470.16</v>
      </c>
      <c r="F6" s="10">
        <v>8310278.13</v>
      </c>
      <c r="G6" s="10">
        <f>F69</f>
        <v>5880543.15</v>
      </c>
      <c r="H6" s="10">
        <f aca="true" t="shared" si="0" ref="H6:N6">G69</f>
        <v>3404587.92</v>
      </c>
      <c r="I6" s="10">
        <f t="shared" si="0"/>
        <v>3184773.76</v>
      </c>
      <c r="J6" s="10">
        <f t="shared" si="0"/>
        <v>4670937.78</v>
      </c>
      <c r="K6" s="10">
        <f t="shared" si="0"/>
        <v>1421449.34</v>
      </c>
      <c r="L6" s="10">
        <f t="shared" si="0"/>
        <v>2197136.1</v>
      </c>
      <c r="M6" s="10">
        <f t="shared" si="0"/>
        <v>3769570.05</v>
      </c>
      <c r="N6" s="10">
        <f t="shared" si="0"/>
        <v>2250660.65</v>
      </c>
    </row>
    <row r="7" spans="2:14" ht="15.75">
      <c r="B7" t="s">
        <v>10</v>
      </c>
      <c r="C7" s="10">
        <v>13435.13</v>
      </c>
      <c r="D7" s="10">
        <v>14931.51</v>
      </c>
      <c r="E7" s="10">
        <v>15507.22</v>
      </c>
      <c r="F7" s="10">
        <v>11908.44</v>
      </c>
      <c r="G7" s="10">
        <f aca="true" t="shared" si="1" ref="G7:N11">F70</f>
        <v>11994.13</v>
      </c>
      <c r="H7" s="10">
        <f t="shared" si="1"/>
        <v>14713.64</v>
      </c>
      <c r="I7" s="10">
        <f t="shared" si="1"/>
        <v>15507.22</v>
      </c>
      <c r="J7" s="10">
        <f t="shared" si="1"/>
        <v>15507.22</v>
      </c>
      <c r="K7" s="10">
        <f t="shared" si="1"/>
        <v>15507.22</v>
      </c>
      <c r="L7" s="10">
        <f t="shared" si="1"/>
        <v>15507.22</v>
      </c>
      <c r="M7" s="10">
        <f t="shared" si="1"/>
        <v>15507.22</v>
      </c>
      <c r="N7" s="10">
        <f t="shared" si="1"/>
        <v>13996.02</v>
      </c>
    </row>
    <row r="8" spans="2:14" ht="15.75">
      <c r="B8" t="s">
        <v>11</v>
      </c>
      <c r="C8" s="10">
        <v>3959.65</v>
      </c>
      <c r="D8" s="10">
        <v>3963.29</v>
      </c>
      <c r="E8" s="10">
        <v>3972.15</v>
      </c>
      <c r="F8" s="10">
        <v>3978.13</v>
      </c>
      <c r="G8" s="10">
        <f t="shared" si="1"/>
        <v>3987.37</v>
      </c>
      <c r="H8" s="10">
        <f t="shared" si="1"/>
        <v>3999.98</v>
      </c>
      <c r="I8" s="10">
        <f t="shared" si="1"/>
        <v>4018.48</v>
      </c>
      <c r="J8" s="10">
        <f t="shared" si="1"/>
        <v>4032.59</v>
      </c>
      <c r="K8" s="10">
        <f t="shared" si="1"/>
        <v>4038.95</v>
      </c>
      <c r="L8" s="10">
        <f t="shared" si="1"/>
        <v>4045.29</v>
      </c>
      <c r="M8" s="10">
        <f t="shared" si="1"/>
        <v>4055.73</v>
      </c>
      <c r="N8" s="10">
        <f t="shared" si="1"/>
        <v>5929.45</v>
      </c>
    </row>
    <row r="9" spans="2:14" ht="15.75">
      <c r="B9" t="s">
        <v>12</v>
      </c>
      <c r="C9" s="10">
        <v>21856.56</v>
      </c>
      <c r="D9" s="10">
        <v>14912.36</v>
      </c>
      <c r="E9" s="10">
        <v>8845.13</v>
      </c>
      <c r="F9" s="10">
        <v>60597.49</v>
      </c>
      <c r="G9" s="10">
        <f t="shared" si="1"/>
        <v>56885.04</v>
      </c>
      <c r="H9" s="10">
        <f t="shared" si="1"/>
        <v>39682.49</v>
      </c>
      <c r="I9" s="10">
        <f t="shared" si="1"/>
        <v>14009.14</v>
      </c>
      <c r="J9" s="10">
        <f t="shared" si="1"/>
        <v>6224.36</v>
      </c>
      <c r="K9" s="10">
        <f t="shared" si="1"/>
        <v>35545.46</v>
      </c>
      <c r="L9" s="10">
        <f t="shared" si="1"/>
        <v>40081.77</v>
      </c>
      <c r="M9" s="10">
        <f t="shared" si="1"/>
        <v>22347.45</v>
      </c>
      <c r="N9" s="10">
        <f t="shared" si="1"/>
        <v>17139.88</v>
      </c>
    </row>
    <row r="10" spans="2:14" ht="15.75">
      <c r="B10" t="s">
        <v>379</v>
      </c>
      <c r="C10" s="10">
        <v>0</v>
      </c>
      <c r="D10" s="10">
        <v>0</v>
      </c>
      <c r="E10" s="10">
        <v>0</v>
      </c>
      <c r="F10" s="10"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26671.42</v>
      </c>
      <c r="M10" s="10">
        <f t="shared" si="1"/>
        <v>26671.42</v>
      </c>
      <c r="N10" s="10">
        <f t="shared" si="1"/>
        <v>26671.42</v>
      </c>
    </row>
    <row r="11" spans="2:14" ht="15.75">
      <c r="B11" t="s">
        <v>14</v>
      </c>
      <c r="C11" s="10">
        <v>223410.78</v>
      </c>
      <c r="D11" s="10">
        <v>79277.06</v>
      </c>
      <c r="E11" s="10">
        <v>3181695.46</v>
      </c>
      <c r="F11" s="10">
        <v>4826668.34</v>
      </c>
      <c r="G11" s="10">
        <f t="shared" si="1"/>
        <v>7594553.09</v>
      </c>
      <c r="H11" s="10">
        <f t="shared" si="1"/>
        <v>9149741.64</v>
      </c>
      <c r="I11" s="10">
        <f t="shared" si="1"/>
        <v>11295563.89</v>
      </c>
      <c r="J11" s="10">
        <f t="shared" si="1"/>
        <v>6798596.13</v>
      </c>
      <c r="K11" s="10">
        <f t="shared" si="1"/>
        <v>10123582.66</v>
      </c>
      <c r="L11" s="10">
        <f t="shared" si="1"/>
        <v>5221964.74</v>
      </c>
      <c r="M11" s="10">
        <f t="shared" si="1"/>
        <v>2101090.72</v>
      </c>
      <c r="N11" s="10">
        <f t="shared" si="1"/>
        <v>558427.3</v>
      </c>
    </row>
    <row r="12" spans="2:14" ht="15.75">
      <c r="B12" t="s">
        <v>72</v>
      </c>
      <c r="C12" s="10">
        <f>SUM(C6:C11)</f>
        <v>493527.29000000004</v>
      </c>
      <c r="D12" s="10">
        <f aca="true" t="shared" si="2" ref="D12:N12">SUM(D6:D11)</f>
        <v>705907.3500000001</v>
      </c>
      <c r="E12" s="10">
        <f t="shared" si="2"/>
        <v>6262490.12</v>
      </c>
      <c r="F12" s="10">
        <f t="shared" si="2"/>
        <v>13213430.530000001</v>
      </c>
      <c r="G12" s="10">
        <f t="shared" si="2"/>
        <v>13547962.780000001</v>
      </c>
      <c r="H12" s="10">
        <f t="shared" si="2"/>
        <v>12612725.670000002</v>
      </c>
      <c r="I12" s="10">
        <f t="shared" si="2"/>
        <v>14513872.49</v>
      </c>
      <c r="J12" s="10">
        <f t="shared" si="2"/>
        <v>11495298.08</v>
      </c>
      <c r="K12" s="10">
        <f t="shared" si="2"/>
        <v>11600123.63</v>
      </c>
      <c r="L12" s="10">
        <f t="shared" si="2"/>
        <v>7505406.540000001</v>
      </c>
      <c r="M12" s="10">
        <f t="shared" si="2"/>
        <v>5939242.59</v>
      </c>
      <c r="N12" s="10">
        <f t="shared" si="2"/>
        <v>2872824.7199999997</v>
      </c>
    </row>
    <row r="13" spans="3:14" ht="15.7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.75">
      <c r="A14" s="2" t="s">
        <v>377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6" ht="15.75">
      <c r="B15" t="s">
        <v>67</v>
      </c>
      <c r="C15" s="10">
        <f>SUM(C20:C58)-C16</f>
        <v>2191369.63</v>
      </c>
      <c r="D15" s="10">
        <f>SUM(aug!F9:F53)</f>
        <v>12020526.37</v>
      </c>
      <c r="E15" s="10">
        <f>SUM(sep!C9:C52)</f>
        <v>17994011.46</v>
      </c>
      <c r="F15" s="10">
        <f>SUM(oct!C9:C64)</f>
        <v>4170483.0600000005</v>
      </c>
      <c r="G15" s="10">
        <f>SUM(nov!C9:C85)</f>
        <v>3171226.0199999996</v>
      </c>
      <c r="H15" s="10">
        <f>SUM(dec!C9:C61)-2088839</f>
        <v>6101980.580000002</v>
      </c>
      <c r="I15" s="10">
        <v>1107020.52</v>
      </c>
      <c r="J15" s="10">
        <v>4013659.45</v>
      </c>
      <c r="K15" s="10">
        <v>4632927.38</v>
      </c>
      <c r="L15" s="10">
        <v>2369285.31</v>
      </c>
      <c r="M15" s="10">
        <v>918478.1</v>
      </c>
      <c r="N15" s="10">
        <v>9340676.09</v>
      </c>
      <c r="O15" s="1"/>
      <c r="P15" s="1"/>
    </row>
    <row r="16" spans="2:16" ht="15.75">
      <c r="B16" t="s">
        <v>383</v>
      </c>
      <c r="C16" s="10">
        <f>C24</f>
        <v>1850000</v>
      </c>
      <c r="D16" s="10"/>
      <c r="E16" s="10"/>
      <c r="F16" s="10"/>
      <c r="G16" s="10"/>
      <c r="H16" s="10">
        <v>1396673.49</v>
      </c>
      <c r="I16" s="10"/>
      <c r="J16" s="10"/>
      <c r="K16" s="10"/>
      <c r="L16" s="10"/>
      <c r="M16" s="10"/>
      <c r="N16" s="10"/>
      <c r="O16" s="1"/>
      <c r="P16" s="1"/>
    </row>
    <row r="17" spans="2:16" ht="15.75">
      <c r="B17" t="s">
        <v>69</v>
      </c>
      <c r="C17" s="10">
        <f aca="true" t="shared" si="3" ref="C17:H17">SUM(C15:C16)</f>
        <v>4041369.63</v>
      </c>
      <c r="D17" s="10">
        <f t="shared" si="3"/>
        <v>12020526.37</v>
      </c>
      <c r="E17" s="10">
        <f t="shared" si="3"/>
        <v>17994011.46</v>
      </c>
      <c r="F17" s="10">
        <f t="shared" si="3"/>
        <v>4170483.0600000005</v>
      </c>
      <c r="G17" s="10">
        <f t="shared" si="3"/>
        <v>3171226.0199999996</v>
      </c>
      <c r="H17" s="10">
        <f t="shared" si="3"/>
        <v>7498654.070000002</v>
      </c>
      <c r="I17" s="10">
        <f aca="true" t="shared" si="4" ref="I17:N17">SUM(I15:I16)</f>
        <v>1107020.52</v>
      </c>
      <c r="J17" s="10">
        <f t="shared" si="4"/>
        <v>4013659.45</v>
      </c>
      <c r="K17" s="10">
        <f t="shared" si="4"/>
        <v>4632927.38</v>
      </c>
      <c r="L17" s="10">
        <f t="shared" si="4"/>
        <v>2369285.31</v>
      </c>
      <c r="M17" s="10">
        <f t="shared" si="4"/>
        <v>918478.1</v>
      </c>
      <c r="N17" s="10">
        <f t="shared" si="4"/>
        <v>9340676.09</v>
      </c>
      <c r="O17" s="1"/>
      <c r="P17" s="1"/>
    </row>
    <row r="18" spans="3:16" ht="15.7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P18" s="1"/>
    </row>
    <row r="19" spans="1:14" ht="15.75">
      <c r="A19" s="2" t="s">
        <v>376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8" customHeight="1" hidden="1">
      <c r="A20" t="s">
        <v>16</v>
      </c>
      <c r="B20" t="s">
        <v>17</v>
      </c>
      <c r="C20" s="10">
        <v>-8280.18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8" customHeight="1" hidden="1">
      <c r="A21" t="s">
        <v>16</v>
      </c>
      <c r="B21" t="s">
        <v>18</v>
      </c>
      <c r="C21" s="10">
        <v>61300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8" customHeight="1" hidden="1">
      <c r="A22" t="s">
        <v>16</v>
      </c>
      <c r="B22" t="s">
        <v>19</v>
      </c>
      <c r="C22" s="10">
        <v>4586.91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8" customHeight="1" hidden="1">
      <c r="A23" t="s">
        <v>16</v>
      </c>
      <c r="B23" t="s">
        <v>20</v>
      </c>
      <c r="C23" s="10">
        <v>900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8" customHeight="1" hidden="1">
      <c r="A24" t="s">
        <v>16</v>
      </c>
      <c r="B24" t="s">
        <v>21</v>
      </c>
      <c r="C24" s="10">
        <v>1850000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8" customHeight="1" hidden="1">
      <c r="A25" t="s">
        <v>16</v>
      </c>
      <c r="B25" t="s">
        <v>22</v>
      </c>
      <c r="C25" s="10">
        <v>20000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8" customHeight="1" hidden="1">
      <c r="A26" t="s">
        <v>16</v>
      </c>
      <c r="B26" t="s">
        <v>23</v>
      </c>
      <c r="C26" s="10">
        <v>9882.35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8" customHeight="1" hidden="1">
      <c r="A27" t="s">
        <v>16</v>
      </c>
      <c r="B27" t="s">
        <v>24</v>
      </c>
      <c r="C27" s="10">
        <v>5055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8" customHeight="1" hidden="1">
      <c r="A28" t="s">
        <v>16</v>
      </c>
      <c r="B28" t="s">
        <v>25</v>
      </c>
      <c r="C28" s="10">
        <v>5520.51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8" customHeight="1" hidden="1">
      <c r="A29" t="s">
        <v>16</v>
      </c>
      <c r="B29" t="s">
        <v>26</v>
      </c>
      <c r="C29" s="10">
        <v>402930.74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8" customHeight="1" hidden="1">
      <c r="A30" t="s">
        <v>16</v>
      </c>
      <c r="B30" t="s">
        <v>27</v>
      </c>
      <c r="C30" s="10">
        <v>16600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8" customHeight="1" hidden="1">
      <c r="A31" t="s">
        <v>16</v>
      </c>
      <c r="B31" t="s">
        <v>28</v>
      </c>
      <c r="C31" s="10">
        <v>29447.8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8" customHeight="1" hidden="1">
      <c r="A32" t="s">
        <v>16</v>
      </c>
      <c r="B32" t="s">
        <v>29</v>
      </c>
      <c r="C32" s="10">
        <v>18500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8" customHeight="1" hidden="1">
      <c r="A33" t="s">
        <v>16</v>
      </c>
      <c r="B33" t="s">
        <v>30</v>
      </c>
      <c r="C33" s="10">
        <v>80070.59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8" customHeight="1" hidden="1">
      <c r="A34" t="s">
        <v>16</v>
      </c>
      <c r="B34" t="s">
        <v>31</v>
      </c>
      <c r="C34" s="10">
        <v>7552.78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8" customHeight="1" hidden="1">
      <c r="A35" t="s">
        <v>16</v>
      </c>
      <c r="B35" t="s">
        <v>32</v>
      </c>
      <c r="C35" s="10">
        <v>727.4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8" customHeight="1" hidden="1">
      <c r="A36" t="s">
        <v>16</v>
      </c>
      <c r="B36" t="s">
        <v>33</v>
      </c>
      <c r="C36" s="10">
        <v>100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8" customHeight="1" hidden="1">
      <c r="A37" t="s">
        <v>16</v>
      </c>
      <c r="B37" t="s">
        <v>34</v>
      </c>
      <c r="C37" s="10">
        <v>355817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8" customHeight="1" hidden="1">
      <c r="A38" t="s">
        <v>16</v>
      </c>
      <c r="B38" t="s">
        <v>35</v>
      </c>
      <c r="C38" s="10">
        <v>1000000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8" customHeight="1" hidden="1">
      <c r="A39" t="s">
        <v>16</v>
      </c>
      <c r="B39" t="s">
        <v>36</v>
      </c>
      <c r="C39" s="10">
        <v>350.26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8" customHeight="1" hidden="1">
      <c r="A40" t="s">
        <v>16</v>
      </c>
      <c r="B40" t="s">
        <v>37</v>
      </c>
      <c r="C40" s="10">
        <v>160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8" customHeight="1" hidden="1">
      <c r="A41" t="s">
        <v>16</v>
      </c>
      <c r="B41" t="s">
        <v>38</v>
      </c>
      <c r="C41" s="10">
        <v>25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8" customHeight="1" hidden="1">
      <c r="A42" t="s">
        <v>16</v>
      </c>
      <c r="B42" t="s">
        <v>39</v>
      </c>
      <c r="C42" s="10">
        <v>568.21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8" customHeight="1" hidden="1">
      <c r="A43" t="s">
        <v>16</v>
      </c>
      <c r="B43" t="s">
        <v>40</v>
      </c>
      <c r="C43" s="10">
        <v>75.63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8" customHeight="1" hidden="1">
      <c r="A44" t="s">
        <v>16</v>
      </c>
      <c r="B44" t="s">
        <v>41</v>
      </c>
      <c r="C44" s="10">
        <v>7.63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8" customHeight="1" hidden="1">
      <c r="A45" t="s">
        <v>16</v>
      </c>
      <c r="B45" t="s">
        <v>42</v>
      </c>
      <c r="C45" s="10">
        <v>4324.12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8" customHeight="1" hidden="1">
      <c r="A46" t="s">
        <v>16</v>
      </c>
      <c r="B46" t="s">
        <v>43</v>
      </c>
      <c r="C46" s="10">
        <v>48.81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8" customHeight="1" hidden="1">
      <c r="A47" t="s">
        <v>16</v>
      </c>
      <c r="B47" t="s">
        <v>44</v>
      </c>
      <c r="C47" s="10">
        <v>110.18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8" customHeight="1" hidden="1">
      <c r="A48" t="s">
        <v>16</v>
      </c>
      <c r="B48" t="s">
        <v>45</v>
      </c>
      <c r="C48" s="10">
        <v>13874.85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8" customHeight="1" hidden="1">
      <c r="A49" t="s">
        <v>16</v>
      </c>
      <c r="B49" t="s">
        <v>46</v>
      </c>
      <c r="C49" s="10">
        <v>388.31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8" customHeight="1" hidden="1">
      <c r="A50" t="s">
        <v>16</v>
      </c>
      <c r="B50" t="s">
        <v>47</v>
      </c>
      <c r="C50" s="10">
        <v>43187.32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" customHeight="1" hidden="1">
      <c r="A51" t="s">
        <v>16</v>
      </c>
      <c r="B51" t="s">
        <v>48</v>
      </c>
      <c r="C51" s="10">
        <v>295.2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8" customHeight="1" hidden="1">
      <c r="A52" t="s">
        <v>16</v>
      </c>
      <c r="B52" t="s">
        <v>49</v>
      </c>
      <c r="C52" s="10">
        <v>20013.94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8" customHeight="1" hidden="1">
      <c r="A53" t="s">
        <v>16</v>
      </c>
      <c r="B53" t="s">
        <v>50</v>
      </c>
      <c r="C53" s="10">
        <v>100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8" customHeight="1" hidden="1">
      <c r="A54" t="s">
        <v>16</v>
      </c>
      <c r="B54" t="s">
        <v>51</v>
      </c>
      <c r="C54" s="10">
        <v>710.4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8" customHeight="1" hidden="1">
      <c r="A55" t="s">
        <v>16</v>
      </c>
      <c r="B55" t="s">
        <v>52</v>
      </c>
      <c r="C55" s="10">
        <v>4250.52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8" customHeight="1" hidden="1">
      <c r="A56" t="s">
        <v>16</v>
      </c>
      <c r="B56" t="s">
        <v>53</v>
      </c>
      <c r="C56" s="10">
        <v>29892.22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8" customHeight="1" hidden="1">
      <c r="A57" t="s">
        <v>16</v>
      </c>
      <c r="B57" t="s">
        <v>54</v>
      </c>
      <c r="C57" s="10">
        <v>62272.49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8" customHeight="1" hidden="1">
      <c r="A58" t="s">
        <v>16</v>
      </c>
      <c r="B58" t="s">
        <v>55</v>
      </c>
      <c r="C58" s="10">
        <v>3.64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14" ht="15.75">
      <c r="B59" t="s">
        <v>58</v>
      </c>
      <c r="C59" s="10">
        <v>7912.63</v>
      </c>
      <c r="D59" s="10">
        <v>410</v>
      </c>
      <c r="E59" s="10">
        <v>106.97</v>
      </c>
      <c r="F59" s="10">
        <v>4999.9</v>
      </c>
      <c r="G59" s="10">
        <v>20907.48</v>
      </c>
      <c r="H59" s="10">
        <v>1976.76</v>
      </c>
      <c r="I59" s="10">
        <v>533.07</v>
      </c>
      <c r="J59" s="10">
        <v>155</v>
      </c>
      <c r="K59" s="10">
        <v>4257.47</v>
      </c>
      <c r="L59" s="10">
        <v>12156.76</v>
      </c>
      <c r="M59" s="10">
        <v>9197</v>
      </c>
      <c r="N59" s="10">
        <v>570.35</v>
      </c>
    </row>
    <row r="60" spans="2:14" ht="15.75">
      <c r="B60" t="s">
        <v>378</v>
      </c>
      <c r="C60" s="10">
        <v>-1360067.51</v>
      </c>
      <c r="D60" s="10">
        <v>-1346200.26</v>
      </c>
      <c r="E60" s="10">
        <v>-1590957.86</v>
      </c>
      <c r="F60" s="10">
        <v>-699227.81</v>
      </c>
      <c r="G60" s="10">
        <v>-1654112.84</v>
      </c>
      <c r="H60" s="10">
        <v>-3370916.22</v>
      </c>
      <c r="I60" s="10">
        <v>-1567561.5</v>
      </c>
      <c r="J60" s="10">
        <v>-1627923.6</v>
      </c>
      <c r="K60" s="10">
        <v>-1615828.47</v>
      </c>
      <c r="L60" s="10">
        <v>-1642817.73</v>
      </c>
      <c r="M60" s="10">
        <v>-1669897.91</v>
      </c>
      <c r="N60" s="10">
        <v>-1704658.73</v>
      </c>
    </row>
    <row r="61" spans="2:14" ht="15.75">
      <c r="B61" t="s">
        <v>384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2:14" ht="15.75">
      <c r="B62" t="s">
        <v>60</v>
      </c>
      <c r="C62" s="10">
        <v>-1370968.13</v>
      </c>
      <c r="D62" s="10">
        <v>-1341112.24</v>
      </c>
      <c r="E62" s="10">
        <v>-3476285.15</v>
      </c>
      <c r="F62" s="10">
        <v>-1634324.47</v>
      </c>
      <c r="G62" s="10">
        <v>-1518729.04</v>
      </c>
      <c r="H62" s="10">
        <v>-666089.23</v>
      </c>
      <c r="I62" s="10">
        <v>-1467678.91</v>
      </c>
      <c r="J62" s="10">
        <v>-1505629.64</v>
      </c>
      <c r="K62" s="10">
        <v>-6119686.35</v>
      </c>
      <c r="L62" s="10">
        <v>-1504659.07</v>
      </c>
      <c r="M62" s="10">
        <v>-1533115.32</v>
      </c>
      <c r="N62" s="10">
        <v>-3813789.62</v>
      </c>
    </row>
    <row r="63" spans="2:14" ht="15.75">
      <c r="B63" t="s">
        <v>385</v>
      </c>
      <c r="C63" s="10"/>
      <c r="D63" s="10"/>
      <c r="E63" s="10"/>
      <c r="F63" s="10"/>
      <c r="G63" s="10"/>
      <c r="H63" s="10"/>
      <c r="I63" s="10"/>
      <c r="J63" s="10">
        <f>10123582.66-10213380.62</f>
        <v>-89797.95999999903</v>
      </c>
      <c r="K63" s="10"/>
      <c r="L63" s="10"/>
      <c r="M63" s="10"/>
      <c r="N63" s="10"/>
    </row>
    <row r="64" spans="2:14" ht="15.75">
      <c r="B64" t="s">
        <v>61</v>
      </c>
      <c r="C64" s="10">
        <v>-1105866.56</v>
      </c>
      <c r="D64" s="10">
        <v>-3777041.1</v>
      </c>
      <c r="E64" s="10">
        <v>-5975935.01</v>
      </c>
      <c r="F64" s="10">
        <v>-1507398.43</v>
      </c>
      <c r="G64" s="10">
        <v>-954528.73</v>
      </c>
      <c r="H64" s="10">
        <v>-1623798.08</v>
      </c>
      <c r="I64" s="10">
        <v>-1090887.59</v>
      </c>
      <c r="J64" s="10">
        <v>-685637.7</v>
      </c>
      <c r="K64" s="10">
        <v>-1046768.52</v>
      </c>
      <c r="L64" s="10">
        <v>-800129.22</v>
      </c>
      <c r="M64" s="10">
        <v>-791079.74</v>
      </c>
      <c r="N64" s="10">
        <v>-1805342.81</v>
      </c>
    </row>
    <row r="65" spans="2:16" ht="15.75">
      <c r="B65" t="s">
        <v>70</v>
      </c>
      <c r="C65" s="10">
        <f aca="true" t="shared" si="5" ref="C65:H65">SUM(C59:C64)</f>
        <v>-3828989.57</v>
      </c>
      <c r="D65" s="10">
        <f t="shared" si="5"/>
        <v>-6463943.6</v>
      </c>
      <c r="E65" s="10">
        <f t="shared" si="5"/>
        <v>-11043071.05</v>
      </c>
      <c r="F65" s="10">
        <f t="shared" si="5"/>
        <v>-3835950.8099999996</v>
      </c>
      <c r="G65" s="10">
        <f t="shared" si="5"/>
        <v>-4106463.1300000004</v>
      </c>
      <c r="H65" s="10">
        <f t="shared" si="5"/>
        <v>-5658826.7700000005</v>
      </c>
      <c r="I65" s="10">
        <f aca="true" t="shared" si="6" ref="I65:N65">SUM(I59:I64)</f>
        <v>-4125594.9299999997</v>
      </c>
      <c r="J65" s="10">
        <f t="shared" si="6"/>
        <v>-3908833.8999999994</v>
      </c>
      <c r="K65" s="10">
        <f t="shared" si="6"/>
        <v>-8778025.87</v>
      </c>
      <c r="L65" s="10">
        <f t="shared" si="6"/>
        <v>-3935449.26</v>
      </c>
      <c r="M65" s="10">
        <f t="shared" si="6"/>
        <v>-3984895.9699999997</v>
      </c>
      <c r="N65" s="10">
        <f t="shared" si="6"/>
        <v>-7323220.8100000005</v>
      </c>
      <c r="O65" s="1"/>
      <c r="P65" s="1"/>
    </row>
    <row r="66" spans="3:14" ht="15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2" t="s">
        <v>375</v>
      </c>
      <c r="B67" t="s">
        <v>71</v>
      </c>
      <c r="C67" s="10">
        <f aca="true" t="shared" si="7" ref="C67:H67">SUM(C12,C17,C65)</f>
        <v>705907.3500000001</v>
      </c>
      <c r="D67" s="10">
        <f t="shared" si="7"/>
        <v>6262490.119999999</v>
      </c>
      <c r="E67" s="10">
        <f t="shared" si="7"/>
        <v>13213430.530000001</v>
      </c>
      <c r="F67" s="10">
        <f t="shared" si="7"/>
        <v>13547962.780000005</v>
      </c>
      <c r="G67" s="10">
        <f t="shared" si="7"/>
        <v>12612725.67</v>
      </c>
      <c r="H67" s="10">
        <f t="shared" si="7"/>
        <v>14452552.970000003</v>
      </c>
      <c r="I67" s="10">
        <f aca="true" t="shared" si="8" ref="I67:N67">SUM(I12,I17,I65)</f>
        <v>11495298.08</v>
      </c>
      <c r="J67" s="10">
        <f t="shared" si="8"/>
        <v>11600123.630000003</v>
      </c>
      <c r="K67" s="10">
        <f t="shared" si="8"/>
        <v>7455025.140000002</v>
      </c>
      <c r="L67" s="10">
        <f t="shared" si="8"/>
        <v>5939242.590000002</v>
      </c>
      <c r="M67" s="10">
        <f t="shared" si="8"/>
        <v>2872824.7199999997</v>
      </c>
      <c r="N67" s="10">
        <f t="shared" si="8"/>
        <v>4890279.999999998</v>
      </c>
    </row>
    <row r="68" spans="3:14" ht="15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ht="15.75">
      <c r="B69" t="s">
        <v>66</v>
      </c>
      <c r="C69" s="10">
        <v>592823.13</v>
      </c>
      <c r="D69" s="10">
        <v>3052470.16</v>
      </c>
      <c r="E69" s="10">
        <v>8310278.13</v>
      </c>
      <c r="F69" s="10">
        <v>5880543.15</v>
      </c>
      <c r="G69" s="10">
        <v>3404587.92</v>
      </c>
      <c r="H69" s="10">
        <v>3184773.76</v>
      </c>
      <c r="I69" s="10">
        <v>4670937.78</v>
      </c>
      <c r="J69" s="10">
        <v>1421449.34</v>
      </c>
      <c r="K69" s="10">
        <v>2197136.1</v>
      </c>
      <c r="L69" s="10">
        <v>3769570.05</v>
      </c>
      <c r="M69" s="10">
        <v>2250660.65</v>
      </c>
      <c r="N69" s="10">
        <v>2285194.93</v>
      </c>
    </row>
    <row r="70" spans="2:14" ht="15.75">
      <c r="B70" t="s">
        <v>10</v>
      </c>
      <c r="C70" s="10">
        <v>14931.51</v>
      </c>
      <c r="D70" s="10">
        <v>15507.22</v>
      </c>
      <c r="E70" s="10">
        <v>11908.44</v>
      </c>
      <c r="F70" s="10">
        <v>11994.13</v>
      </c>
      <c r="G70" s="10">
        <v>14713.64</v>
      </c>
      <c r="H70" s="10">
        <v>15507.22</v>
      </c>
      <c r="I70" s="10">
        <v>15507.22</v>
      </c>
      <c r="J70" s="10">
        <v>15507.22</v>
      </c>
      <c r="K70" s="10">
        <v>15507.22</v>
      </c>
      <c r="L70" s="10">
        <v>15507.22</v>
      </c>
      <c r="M70" s="10">
        <v>13996.02</v>
      </c>
      <c r="N70" s="10">
        <f>M70</f>
        <v>13996.02</v>
      </c>
    </row>
    <row r="71" spans="2:14" ht="15.75">
      <c r="B71" t="s">
        <v>11</v>
      </c>
      <c r="C71" s="10">
        <v>3963.29</v>
      </c>
      <c r="D71" s="10">
        <v>3972.15</v>
      </c>
      <c r="E71" s="10">
        <v>3978.13</v>
      </c>
      <c r="F71" s="10">
        <v>3987.37</v>
      </c>
      <c r="G71" s="10">
        <v>3999.98</v>
      </c>
      <c r="H71" s="10">
        <v>4018.48</v>
      </c>
      <c r="I71" s="10">
        <v>4032.59</v>
      </c>
      <c r="J71" s="10">
        <v>4038.95</v>
      </c>
      <c r="K71" s="10">
        <v>4045.29</v>
      </c>
      <c r="L71" s="10">
        <v>4055.73</v>
      </c>
      <c r="M71" s="10">
        <v>5929.45</v>
      </c>
      <c r="N71" s="10">
        <v>5935.68</v>
      </c>
    </row>
    <row r="72" spans="2:14" ht="15.75">
      <c r="B72" t="s">
        <v>12</v>
      </c>
      <c r="C72" s="10">
        <v>14912.36</v>
      </c>
      <c r="D72" s="10">
        <v>8845.13</v>
      </c>
      <c r="E72" s="10">
        <v>60597.49</v>
      </c>
      <c r="F72" s="10">
        <v>56885.04</v>
      </c>
      <c r="G72" s="10">
        <v>39682.49</v>
      </c>
      <c r="H72" s="10">
        <v>14009.14</v>
      </c>
      <c r="I72" s="10">
        <v>6224.36</v>
      </c>
      <c r="J72" s="10">
        <v>35545.46</v>
      </c>
      <c r="K72" s="10">
        <v>40081.77</v>
      </c>
      <c r="L72" s="10">
        <v>22347.45</v>
      </c>
      <c r="M72" s="10">
        <v>17139.88</v>
      </c>
      <c r="N72" s="10">
        <v>50463.77</v>
      </c>
    </row>
    <row r="73" spans="2:14" ht="15.75">
      <c r="B73" t="s">
        <v>379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26671.42</v>
      </c>
      <c r="L73" s="10">
        <f>K73</f>
        <v>26671.42</v>
      </c>
      <c r="M73" s="10">
        <f>L73</f>
        <v>26671.42</v>
      </c>
      <c r="N73" s="10">
        <v>2534149.09</v>
      </c>
    </row>
    <row r="74" spans="2:14" ht="15.75">
      <c r="B74" t="s">
        <v>14</v>
      </c>
      <c r="C74" s="10">
        <v>79277.06</v>
      </c>
      <c r="D74" s="10">
        <v>3181695.46</v>
      </c>
      <c r="E74" s="10">
        <v>4826668.34</v>
      </c>
      <c r="F74" s="10">
        <v>7594553.09</v>
      </c>
      <c r="G74" s="10">
        <v>9149741.64</v>
      </c>
      <c r="H74" s="10">
        <v>11295563.89</v>
      </c>
      <c r="I74" s="10">
        <v>6798596.13</v>
      </c>
      <c r="J74" s="10">
        <v>10123582.66</v>
      </c>
      <c r="K74" s="10">
        <v>5221964.74</v>
      </c>
      <c r="L74" s="10">
        <v>2101090.72</v>
      </c>
      <c r="M74" s="10">
        <v>558427.3</v>
      </c>
      <c r="N74" s="10">
        <v>540.51</v>
      </c>
    </row>
    <row r="75" spans="1:15" ht="21.75" customHeight="1">
      <c r="A75" s="2" t="s">
        <v>73</v>
      </c>
      <c r="C75" s="10">
        <f aca="true" t="shared" si="9" ref="C75:H75">SUM(C69:C74)</f>
        <v>705907.3500000001</v>
      </c>
      <c r="D75" s="10">
        <f t="shared" si="9"/>
        <v>6262490.12</v>
      </c>
      <c r="E75" s="10">
        <f t="shared" si="9"/>
        <v>13213430.530000001</v>
      </c>
      <c r="F75" s="10">
        <f t="shared" si="9"/>
        <v>13547962.780000001</v>
      </c>
      <c r="G75" s="10">
        <f t="shared" si="9"/>
        <v>12612725.670000002</v>
      </c>
      <c r="H75" s="10">
        <f t="shared" si="9"/>
        <v>14513872.49</v>
      </c>
      <c r="I75" s="10">
        <f aca="true" t="shared" si="10" ref="I75:N75">SUM(I69:I74)</f>
        <v>11495298.08</v>
      </c>
      <c r="J75" s="10">
        <f t="shared" si="10"/>
        <v>11600123.63</v>
      </c>
      <c r="K75" s="10">
        <f t="shared" si="10"/>
        <v>7505406.540000001</v>
      </c>
      <c r="L75" s="10">
        <f>SUM(L69:L74)</f>
        <v>5939242.59</v>
      </c>
      <c r="M75" s="10">
        <f t="shared" si="10"/>
        <v>2872824.7199999997</v>
      </c>
      <c r="N75" s="10">
        <f t="shared" si="10"/>
        <v>4890280</v>
      </c>
      <c r="O75" s="1"/>
    </row>
  </sheetData>
  <sheetProtection/>
  <mergeCells count="3">
    <mergeCell ref="A1:N1"/>
    <mergeCell ref="A2:N2"/>
    <mergeCell ref="C3:N3"/>
  </mergeCells>
  <printOptions/>
  <pageMargins left="0.25" right="0.25" top="1" bottom="1" header="0.3" footer="0.3"/>
  <pageSetup fitToHeight="1" fitToWidth="1" orientation="landscape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C4" sqref="C1:N65536"/>
    </sheetView>
  </sheetViews>
  <sheetFormatPr defaultColWidth="11.00390625" defaultRowHeight="15.75"/>
  <cols>
    <col min="1" max="1" width="4.50390625" style="0" customWidth="1"/>
    <col min="2" max="2" width="26.375" style="0" customWidth="1"/>
    <col min="3" max="14" width="9.625" style="12" customWidth="1"/>
  </cols>
  <sheetData>
    <row r="1" spans="1:14" ht="15.75">
      <c r="A1" s="3" t="s">
        <v>380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3" t="s">
        <v>387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3:14" ht="15.75">
      <c r="C3" s="4" t="s">
        <v>381</v>
      </c>
      <c r="D3" s="5"/>
      <c r="E3" s="5"/>
      <c r="F3" s="5"/>
      <c r="G3" s="5"/>
      <c r="H3" s="5"/>
      <c r="I3" s="6" t="s">
        <v>382</v>
      </c>
      <c r="J3" s="6"/>
      <c r="K3" s="6"/>
      <c r="L3" s="6"/>
      <c r="M3" s="6"/>
      <c r="N3" s="7"/>
    </row>
    <row r="4" spans="3:14" ht="15.75">
      <c r="C4" s="8" t="s">
        <v>68</v>
      </c>
      <c r="D4" s="8" t="s">
        <v>74</v>
      </c>
      <c r="E4" s="8" t="s">
        <v>75</v>
      </c>
      <c r="F4" s="8" t="s">
        <v>76</v>
      </c>
      <c r="G4" s="8" t="s">
        <v>77</v>
      </c>
      <c r="H4" s="8" t="s">
        <v>78</v>
      </c>
      <c r="I4" s="9" t="s">
        <v>79</v>
      </c>
      <c r="J4" s="9" t="s">
        <v>80</v>
      </c>
      <c r="K4" s="9" t="s">
        <v>81</v>
      </c>
      <c r="L4" s="9" t="s">
        <v>82</v>
      </c>
      <c r="M4" s="9" t="s">
        <v>83</v>
      </c>
      <c r="N4" s="9" t="s">
        <v>84</v>
      </c>
    </row>
    <row r="5" spans="1:14" ht="15.75">
      <c r="A5" s="2" t="s">
        <v>72</v>
      </c>
      <c r="C5" s="10"/>
      <c r="D5" s="10"/>
      <c r="E5" s="10"/>
      <c r="F5" s="10"/>
      <c r="G5" s="10"/>
      <c r="H5" s="10"/>
      <c r="I5" s="11"/>
      <c r="J5" s="11"/>
      <c r="K5" s="11"/>
      <c r="L5" s="11"/>
      <c r="M5" s="11"/>
      <c r="N5" s="11"/>
    </row>
    <row r="6" spans="1:14" ht="15.75">
      <c r="A6" s="2" t="s">
        <v>66</v>
      </c>
      <c r="C6" s="10">
        <f>'cash flow 2017'!N69</f>
        <v>2285194.93</v>
      </c>
      <c r="D6" s="10">
        <f>C30</f>
        <v>883824.03</v>
      </c>
      <c r="E6" s="10">
        <f>D30</f>
        <v>7204844.52</v>
      </c>
      <c r="F6" s="10">
        <f>E30</f>
        <v>12837862.31</v>
      </c>
      <c r="G6" s="10">
        <f>F30</f>
        <v>988921.55</v>
      </c>
      <c r="H6" s="10">
        <f aca="true" t="shared" si="0" ref="H6:N6">G30</f>
        <v>754577.74</v>
      </c>
      <c r="I6" s="11">
        <f t="shared" si="0"/>
        <v>-1479843.63</v>
      </c>
      <c r="J6" s="11">
        <f t="shared" si="0"/>
        <v>5205405.28</v>
      </c>
      <c r="K6" s="11">
        <f t="shared" si="0"/>
        <v>5294861.04</v>
      </c>
      <c r="L6" s="11">
        <f t="shared" si="0"/>
        <v>2197136.1</v>
      </c>
      <c r="M6" s="11">
        <f t="shared" si="0"/>
        <v>3769570.05</v>
      </c>
      <c r="N6" s="11">
        <f t="shared" si="0"/>
        <v>2250660.65</v>
      </c>
    </row>
    <row r="7" spans="2:14" ht="15.75">
      <c r="B7" t="s">
        <v>10</v>
      </c>
      <c r="C7" s="10">
        <f>'cash flow 2017'!N70</f>
        <v>13996.02</v>
      </c>
      <c r="D7" s="10">
        <f aca="true" t="shared" si="1" ref="D7:F11">C31</f>
        <v>13996.02</v>
      </c>
      <c r="E7" s="10">
        <f t="shared" si="1"/>
        <v>13774.07</v>
      </c>
      <c r="F7" s="10">
        <f t="shared" si="1"/>
        <v>13996.02</v>
      </c>
      <c r="G7" s="10">
        <f aca="true" t="shared" si="2" ref="G7:N11">F31</f>
        <v>11949.79</v>
      </c>
      <c r="H7" s="10">
        <f t="shared" si="2"/>
        <v>12984.55</v>
      </c>
      <c r="I7" s="11">
        <f t="shared" si="2"/>
        <v>13891.52</v>
      </c>
      <c r="J7" s="11">
        <f t="shared" si="2"/>
        <v>13891.52</v>
      </c>
      <c r="K7" s="11">
        <f t="shared" si="2"/>
        <v>13891.52</v>
      </c>
      <c r="L7" s="11">
        <f t="shared" si="2"/>
        <v>13891.52</v>
      </c>
      <c r="M7" s="11">
        <f t="shared" si="2"/>
        <v>13891.52</v>
      </c>
      <c r="N7" s="11">
        <f t="shared" si="2"/>
        <v>13891.52</v>
      </c>
    </row>
    <row r="8" spans="2:14" ht="15.75">
      <c r="B8" t="s">
        <v>11</v>
      </c>
      <c r="C8" s="10">
        <f>'cash flow 2017'!N71</f>
        <v>5935.68</v>
      </c>
      <c r="D8" s="10">
        <f t="shared" si="1"/>
        <v>5946.66</v>
      </c>
      <c r="E8" s="10">
        <f t="shared" si="1"/>
        <v>5950.45</v>
      </c>
      <c r="F8" s="10">
        <f t="shared" si="1"/>
        <v>5958.69</v>
      </c>
      <c r="G8" s="10">
        <f t="shared" si="2"/>
        <v>5963.12</v>
      </c>
      <c r="H8" s="10">
        <f t="shared" si="2"/>
        <v>6171.76</v>
      </c>
      <c r="I8" s="11">
        <f t="shared" si="2"/>
        <v>6190.72</v>
      </c>
      <c r="J8" s="11">
        <f t="shared" si="2"/>
        <v>6190.72</v>
      </c>
      <c r="K8" s="11">
        <f t="shared" si="2"/>
        <v>6190.72</v>
      </c>
      <c r="L8" s="11">
        <f t="shared" si="2"/>
        <v>6190.72</v>
      </c>
      <c r="M8" s="11">
        <f t="shared" si="2"/>
        <v>6190.72</v>
      </c>
      <c r="N8" s="11">
        <f t="shared" si="2"/>
        <v>6190.72</v>
      </c>
    </row>
    <row r="9" spans="2:14" ht="15.75">
      <c r="B9" t="s">
        <v>12</v>
      </c>
      <c r="C9" s="10">
        <f>'cash flow 2017'!N72</f>
        <v>50463.77</v>
      </c>
      <c r="D9" s="10">
        <f t="shared" si="1"/>
        <v>20302.79</v>
      </c>
      <c r="E9" s="10">
        <f t="shared" si="1"/>
        <v>6472.49</v>
      </c>
      <c r="F9" s="10">
        <f t="shared" si="1"/>
        <v>7487.66</v>
      </c>
      <c r="G9" s="10">
        <f t="shared" si="2"/>
        <v>5133.23</v>
      </c>
      <c r="H9" s="10">
        <f t="shared" si="2"/>
        <v>13598.22</v>
      </c>
      <c r="I9" s="11">
        <f t="shared" si="2"/>
        <v>3640.79</v>
      </c>
      <c r="J9" s="11">
        <f t="shared" si="2"/>
        <v>3640.79</v>
      </c>
      <c r="K9" s="11">
        <f t="shared" si="2"/>
        <v>3640.79</v>
      </c>
      <c r="L9" s="11">
        <f t="shared" si="2"/>
        <v>3640.79</v>
      </c>
      <c r="M9" s="11">
        <f t="shared" si="2"/>
        <v>3640.79</v>
      </c>
      <c r="N9" s="11">
        <f t="shared" si="2"/>
        <v>3640.79</v>
      </c>
    </row>
    <row r="10" spans="2:14" ht="15.75">
      <c r="B10" t="s">
        <v>379</v>
      </c>
      <c r="C10" s="10">
        <f>'cash flow 2017'!N73</f>
        <v>2534149.09</v>
      </c>
      <c r="D10" s="10">
        <f t="shared" si="1"/>
        <v>2534149.09</v>
      </c>
      <c r="E10" s="10">
        <f t="shared" si="1"/>
        <v>2534149.09</v>
      </c>
      <c r="F10" s="10">
        <f t="shared" si="1"/>
        <v>2534149.09</v>
      </c>
      <c r="G10" s="10">
        <f t="shared" si="2"/>
        <v>2534149.09</v>
      </c>
      <c r="H10" s="10">
        <f t="shared" si="2"/>
        <v>2534149.09</v>
      </c>
      <c r="I10" s="11">
        <f t="shared" si="2"/>
        <v>2534149.09</v>
      </c>
      <c r="J10" s="11">
        <f t="shared" si="2"/>
        <v>2534149.09</v>
      </c>
      <c r="K10" s="11">
        <f t="shared" si="2"/>
        <v>2534149.09</v>
      </c>
      <c r="L10" s="11">
        <f t="shared" si="2"/>
        <v>1278343.61</v>
      </c>
      <c r="M10" s="11">
        <f t="shared" si="2"/>
        <v>36069.99</v>
      </c>
      <c r="N10" s="11">
        <f t="shared" si="2"/>
        <v>36069.99</v>
      </c>
    </row>
    <row r="11" spans="2:14" ht="15.75">
      <c r="B11" t="s">
        <v>14</v>
      </c>
      <c r="C11" s="10">
        <f>'cash flow 2017'!N74</f>
        <v>540.51</v>
      </c>
      <c r="D11" s="10">
        <f t="shared" si="1"/>
        <v>77440.56</v>
      </c>
      <c r="E11" s="10">
        <f t="shared" si="1"/>
        <v>3282415.3</v>
      </c>
      <c r="F11" s="10">
        <f t="shared" si="1"/>
        <v>5068547.66</v>
      </c>
      <c r="G11" s="10">
        <f t="shared" si="2"/>
        <v>17075476.12</v>
      </c>
      <c r="H11" s="10">
        <f t="shared" si="2"/>
        <v>16213997.45</v>
      </c>
      <c r="I11" s="11">
        <f t="shared" si="2"/>
        <v>16657204.42</v>
      </c>
      <c r="J11" s="11">
        <f t="shared" si="2"/>
        <v>6798596.13</v>
      </c>
      <c r="K11" s="11">
        <f t="shared" si="2"/>
        <v>6798596.13</v>
      </c>
      <c r="L11" s="11">
        <f t="shared" si="2"/>
        <v>6798596.13</v>
      </c>
      <c r="M11" s="11">
        <f t="shared" si="2"/>
        <v>4798596.13</v>
      </c>
      <c r="N11" s="11">
        <f t="shared" si="2"/>
        <v>3160332.6399999997</v>
      </c>
    </row>
    <row r="12" spans="2:14" ht="15.75">
      <c r="B12" t="s">
        <v>72</v>
      </c>
      <c r="C12" s="10">
        <f>SUM(C6:C11)</f>
        <v>4890280</v>
      </c>
      <c r="D12" s="10">
        <f aca="true" t="shared" si="3" ref="D12:N12">SUM(D6:D11)</f>
        <v>3535659.15</v>
      </c>
      <c r="E12" s="10">
        <f t="shared" si="3"/>
        <v>13047605.920000002</v>
      </c>
      <c r="F12" s="10">
        <f t="shared" si="3"/>
        <v>20468001.43</v>
      </c>
      <c r="G12" s="10">
        <f t="shared" si="3"/>
        <v>20621592.900000002</v>
      </c>
      <c r="H12" s="10">
        <f t="shared" si="3"/>
        <v>19535478.81</v>
      </c>
      <c r="I12" s="11">
        <f t="shared" si="3"/>
        <v>17735232.91</v>
      </c>
      <c r="J12" s="11">
        <f t="shared" si="3"/>
        <v>14561873.53</v>
      </c>
      <c r="K12" s="11">
        <f t="shared" si="3"/>
        <v>14651329.29</v>
      </c>
      <c r="L12" s="11">
        <f t="shared" si="3"/>
        <v>10297798.870000001</v>
      </c>
      <c r="M12" s="11">
        <f t="shared" si="3"/>
        <v>8627959.2</v>
      </c>
      <c r="N12" s="11">
        <f t="shared" si="3"/>
        <v>5470786.3100000005</v>
      </c>
    </row>
    <row r="13" spans="3:14" ht="15.75">
      <c r="C13" s="10"/>
      <c r="D13" s="10"/>
      <c r="E13" s="10"/>
      <c r="F13" s="10"/>
      <c r="G13" s="10"/>
      <c r="H13" s="10"/>
      <c r="I13" s="11"/>
      <c r="J13" s="11"/>
      <c r="K13" s="11"/>
      <c r="L13" s="11"/>
      <c r="M13" s="11"/>
      <c r="N13" s="11"/>
    </row>
    <row r="14" spans="1:14" ht="15.75">
      <c r="A14" s="2" t="s">
        <v>377</v>
      </c>
      <c r="C14" s="10"/>
      <c r="D14" s="10"/>
      <c r="E14" s="10"/>
      <c r="F14" s="10"/>
      <c r="G14" s="10"/>
      <c r="H14" s="10"/>
      <c r="I14" s="11"/>
      <c r="J14" s="11"/>
      <c r="K14" s="11"/>
      <c r="L14" s="11"/>
      <c r="M14" s="11"/>
      <c r="N14" s="11"/>
    </row>
    <row r="15" spans="2:14" ht="15.75">
      <c r="B15" t="s">
        <v>67</v>
      </c>
      <c r="C15" s="10">
        <v>2573068.28</v>
      </c>
      <c r="D15" s="10">
        <f>SUM(aug!F11:F55)</f>
        <v>6899452.470000001</v>
      </c>
      <c r="E15" s="10">
        <v>17196664.49</v>
      </c>
      <c r="F15" s="10">
        <v>4430430.62</v>
      </c>
      <c r="G15" s="10">
        <v>2773041.92</v>
      </c>
      <c r="H15" s="10">
        <v>4425856.24</v>
      </c>
      <c r="I15" s="11">
        <f>'cash flow 2017'!I15*0.99</f>
        <v>1095950.3148</v>
      </c>
      <c r="J15" s="11">
        <f>'cash flow 2017'!J15*0.99</f>
        <v>3973522.8555</v>
      </c>
      <c r="K15" s="11">
        <f>'cash flow 2017'!K15*0.99</f>
        <v>4586598.1062</v>
      </c>
      <c r="L15" s="11">
        <f>'cash flow 2017'!L15*0.99</f>
        <v>2345592.4569</v>
      </c>
      <c r="M15" s="11">
        <f>'cash flow 2017'!M15*0.99</f>
        <v>909293.319</v>
      </c>
      <c r="N15" s="11">
        <f>'cash flow 2017'!N15*0.99-3000000</f>
        <v>6247269.3291</v>
      </c>
    </row>
    <row r="16" spans="2:14" ht="15.75">
      <c r="B16" t="s">
        <v>383</v>
      </c>
      <c r="C16" s="10"/>
      <c r="D16" s="10"/>
      <c r="E16" s="10"/>
      <c r="F16" s="10"/>
      <c r="G16" s="10"/>
      <c r="H16" s="10"/>
      <c r="I16" s="11"/>
      <c r="J16" s="11"/>
      <c r="K16" s="11"/>
      <c r="L16" s="11"/>
      <c r="M16" s="11"/>
      <c r="N16" s="11"/>
    </row>
    <row r="17" spans="2:14" ht="15.75">
      <c r="B17" t="s">
        <v>69</v>
      </c>
      <c r="C17" s="10">
        <f aca="true" t="shared" si="4" ref="C17:N17">SUM(C15:C16)</f>
        <v>2573068.28</v>
      </c>
      <c r="D17" s="10">
        <f t="shared" si="4"/>
        <v>6899452.470000001</v>
      </c>
      <c r="E17" s="10">
        <f t="shared" si="4"/>
        <v>17196664.49</v>
      </c>
      <c r="F17" s="10">
        <f t="shared" si="4"/>
        <v>4430430.62</v>
      </c>
      <c r="G17" s="10">
        <f t="shared" si="4"/>
        <v>2773041.92</v>
      </c>
      <c r="H17" s="10">
        <f t="shared" si="4"/>
        <v>4425856.24</v>
      </c>
      <c r="I17" s="11">
        <f t="shared" si="4"/>
        <v>1095950.3148</v>
      </c>
      <c r="J17" s="11">
        <f t="shared" si="4"/>
        <v>3973522.8555</v>
      </c>
      <c r="K17" s="11">
        <f t="shared" si="4"/>
        <v>4586598.1062</v>
      </c>
      <c r="L17" s="11">
        <f t="shared" si="4"/>
        <v>2345592.4569</v>
      </c>
      <c r="M17" s="11">
        <f t="shared" si="4"/>
        <v>909293.319</v>
      </c>
      <c r="N17" s="11">
        <f t="shared" si="4"/>
        <v>6247269.3291</v>
      </c>
    </row>
    <row r="18" spans="3:14" ht="15.75">
      <c r="C18" s="10"/>
      <c r="D18" s="10"/>
      <c r="E18" s="10"/>
      <c r="F18" s="10"/>
      <c r="G18" s="10"/>
      <c r="H18" s="10"/>
      <c r="I18" s="11"/>
      <c r="J18" s="11"/>
      <c r="K18" s="11"/>
      <c r="L18" s="11"/>
      <c r="M18" s="11"/>
      <c r="N18" s="11"/>
    </row>
    <row r="19" spans="1:14" ht="15.75">
      <c r="A19" s="2" t="s">
        <v>376</v>
      </c>
      <c r="C19" s="10"/>
      <c r="D19" s="10"/>
      <c r="E19" s="10"/>
      <c r="F19" s="10"/>
      <c r="G19" s="10"/>
      <c r="H19" s="10"/>
      <c r="I19" s="11"/>
      <c r="J19" s="11"/>
      <c r="K19" s="11"/>
      <c r="L19" s="11"/>
      <c r="M19" s="11"/>
      <c r="N19" s="11"/>
    </row>
    <row r="20" spans="2:14" ht="15.75">
      <c r="B20" t="s">
        <v>58</v>
      </c>
      <c r="C20" s="10">
        <v>150</v>
      </c>
      <c r="D20" s="10">
        <v>321584.01</v>
      </c>
      <c r="E20" s="10">
        <v>2292.68</v>
      </c>
      <c r="F20" s="10">
        <v>16739.38</v>
      </c>
      <c r="G20" s="10"/>
      <c r="H20" s="10">
        <v>22871.72</v>
      </c>
      <c r="I20" s="11"/>
      <c r="J20" s="11"/>
      <c r="K20" s="11"/>
      <c r="L20" s="11"/>
      <c r="M20" s="11"/>
      <c r="N20" s="11"/>
    </row>
    <row r="21" spans="2:14" ht="15.75">
      <c r="B21" t="s">
        <v>378</v>
      </c>
      <c r="C21" s="10">
        <v>-1385054.06</v>
      </c>
      <c r="D21" s="10">
        <v>-1372505.4</v>
      </c>
      <c r="E21" s="10">
        <v>-1640389.61</v>
      </c>
      <c r="F21" s="10">
        <v>-1723807.61</v>
      </c>
      <c r="G21" s="10">
        <v>-1668472.8</v>
      </c>
      <c r="H21" s="10">
        <v>-1654343.65</v>
      </c>
      <c r="I21" s="11">
        <f>G21*1.01</f>
        <v>-1685157.5280000002</v>
      </c>
      <c r="J21" s="11">
        <f>H21*1.01</f>
        <v>-1670887.0865</v>
      </c>
      <c r="K21" s="11">
        <f>I21*1.01</f>
        <v>-1702009.1032800002</v>
      </c>
      <c r="L21" s="11">
        <f>J21*1.01</f>
        <v>-1687595.957365</v>
      </c>
      <c r="M21" s="11">
        <f>K21*1.01</f>
        <v>-1719029.1943128002</v>
      </c>
      <c r="N21" s="11">
        <f>L21*1.05</f>
        <v>-1771975.75523325</v>
      </c>
    </row>
    <row r="22" spans="2:14" ht="15.75">
      <c r="B22" t="s">
        <v>384</v>
      </c>
      <c r="C22" s="10"/>
      <c r="D22" s="10"/>
      <c r="E22" s="10"/>
      <c r="F22" s="10"/>
      <c r="G22" s="10"/>
      <c r="H22" s="10"/>
      <c r="I22" s="11"/>
      <c r="J22" s="11"/>
      <c r="K22" s="11"/>
      <c r="L22" s="11"/>
      <c r="M22" s="11"/>
      <c r="N22" s="11"/>
    </row>
    <row r="23" spans="2:14" ht="15.75">
      <c r="B23" t="s">
        <v>60</v>
      </c>
      <c r="C23" s="10">
        <v>-1364866.15</v>
      </c>
      <c r="D23" s="10">
        <v>-1371032.11</v>
      </c>
      <c r="E23" s="10">
        <v>-3885897.36</v>
      </c>
      <c r="F23" s="10">
        <v>-1586197.04</v>
      </c>
      <c r="G23" s="10">
        <v>-1529292.22</v>
      </c>
      <c r="H23" s="10">
        <v>-3664462.13</v>
      </c>
      <c r="I23" s="11">
        <f>'cash flow 2017'!I62*1.01</f>
        <v>-1482355.6990999999</v>
      </c>
      <c r="J23" s="11">
        <f>'cash flow 2017'!J62*1.01</f>
        <v>-1520685.9364</v>
      </c>
      <c r="K23" s="11">
        <f>'cash flow 2017'!K62*1.01</f>
        <v>-6180883.2135</v>
      </c>
      <c r="L23" s="11">
        <f>'cash flow 2017'!L62*1.01</f>
        <v>-1519705.6607000001</v>
      </c>
      <c r="M23" s="11">
        <f>'cash flow 2017'!M62*1.01</f>
        <v>-1548446.4732000001</v>
      </c>
      <c r="N23" s="11">
        <f>'cash flow 2017'!N62*1.05</f>
        <v>-4004479.1010000003</v>
      </c>
    </row>
    <row r="24" spans="2:14" ht="15.75">
      <c r="B24" t="s">
        <v>385</v>
      </c>
      <c r="C24" s="10"/>
      <c r="D24" s="10"/>
      <c r="E24" s="10"/>
      <c r="F24" s="10"/>
      <c r="G24" s="10"/>
      <c r="H24" s="10"/>
      <c r="I24" s="11"/>
      <c r="J24" s="11"/>
      <c r="K24" s="11"/>
      <c r="L24" s="11"/>
      <c r="M24" s="11"/>
      <c r="N24" s="11"/>
    </row>
    <row r="25" spans="2:14" ht="15.75">
      <c r="B25" t="s">
        <v>61</v>
      </c>
      <c r="C25" s="10">
        <v>-1177918.92</v>
      </c>
      <c r="D25" s="10">
        <v>-1587305.5</v>
      </c>
      <c r="E25" s="10">
        <v>-4252274.69</v>
      </c>
      <c r="F25" s="10">
        <v>-983573.88</v>
      </c>
      <c r="G25" s="10">
        <v>-661390.99</v>
      </c>
      <c r="H25" s="10">
        <v>-930168.08</v>
      </c>
      <c r="I25" s="11">
        <f>'cash flow 2017'!I64*1.01</f>
        <v>-1101796.4659000002</v>
      </c>
      <c r="J25" s="11">
        <f>'cash flow 2017'!J64*1.01</f>
        <v>-692494.0769999999</v>
      </c>
      <c r="K25" s="11">
        <f>'cash flow 2017'!K64*1.01</f>
        <v>-1057236.2052</v>
      </c>
      <c r="L25" s="11">
        <f>'cash flow 2017'!L64*1.01</f>
        <v>-808130.5122</v>
      </c>
      <c r="M25" s="11">
        <f>'cash flow 2017'!M64*1.01</f>
        <v>-798990.5374</v>
      </c>
      <c r="N25" s="11">
        <f>'cash flow 2017'!N64*1.05</f>
        <v>-1895609.9505</v>
      </c>
    </row>
    <row r="26" spans="2:14" ht="15.75">
      <c r="B26" t="s">
        <v>70</v>
      </c>
      <c r="C26" s="10">
        <f aca="true" t="shared" si="5" ref="C26:H26">SUM(C20:C25)</f>
        <v>-3927689.13</v>
      </c>
      <c r="D26" s="10">
        <f t="shared" si="5"/>
        <v>-4009259</v>
      </c>
      <c r="E26" s="10">
        <f t="shared" si="5"/>
        <v>-9776268.98</v>
      </c>
      <c r="F26" s="10">
        <f t="shared" si="5"/>
        <v>-4276839.15</v>
      </c>
      <c r="G26" s="10">
        <f t="shared" si="5"/>
        <v>-3859156.01</v>
      </c>
      <c r="H26" s="10">
        <f t="shared" si="5"/>
        <v>-6226102.14</v>
      </c>
      <c r="I26" s="11">
        <f aca="true" t="shared" si="6" ref="I26:N26">SUM(I20:I25)</f>
        <v>-4269309.693</v>
      </c>
      <c r="J26" s="11">
        <f t="shared" si="6"/>
        <v>-3884067.0999000003</v>
      </c>
      <c r="K26" s="11">
        <f t="shared" si="6"/>
        <v>-8940128.52198</v>
      </c>
      <c r="L26" s="11">
        <f t="shared" si="6"/>
        <v>-4015432.1302650003</v>
      </c>
      <c r="M26" s="11">
        <f t="shared" si="6"/>
        <v>-4066466.2049128003</v>
      </c>
      <c r="N26" s="11">
        <f t="shared" si="6"/>
        <v>-7672064.806733251</v>
      </c>
    </row>
    <row r="27" spans="3:14" ht="15.75">
      <c r="C27" s="10"/>
      <c r="D27" s="10"/>
      <c r="E27" s="10"/>
      <c r="F27" s="10"/>
      <c r="G27" s="10"/>
      <c r="H27" s="10"/>
      <c r="I27" s="11"/>
      <c r="J27" s="11"/>
      <c r="K27" s="11"/>
      <c r="L27" s="11"/>
      <c r="M27" s="11"/>
      <c r="N27" s="11"/>
    </row>
    <row r="28" spans="1:14" ht="15.75">
      <c r="A28" s="2" t="s">
        <v>375</v>
      </c>
      <c r="B28" t="s">
        <v>71</v>
      </c>
      <c r="C28" s="10">
        <f aca="true" t="shared" si="7" ref="C28:N28">SUM(C12,C17,C26)</f>
        <v>3535659.1499999994</v>
      </c>
      <c r="D28" s="10">
        <f t="shared" si="7"/>
        <v>6425852.620000001</v>
      </c>
      <c r="E28" s="10">
        <f t="shared" si="7"/>
        <v>20468001.43</v>
      </c>
      <c r="F28" s="10">
        <f t="shared" si="7"/>
        <v>20621592.9</v>
      </c>
      <c r="G28" s="10">
        <f t="shared" si="7"/>
        <v>19535478.810000002</v>
      </c>
      <c r="H28" s="10">
        <f t="shared" si="7"/>
        <v>17735232.909999996</v>
      </c>
      <c r="I28" s="11">
        <f t="shared" si="7"/>
        <v>14561873.531800002</v>
      </c>
      <c r="J28" s="11">
        <f t="shared" si="7"/>
        <v>14651329.2856</v>
      </c>
      <c r="K28" s="11">
        <f t="shared" si="7"/>
        <v>10297798.87422</v>
      </c>
      <c r="L28" s="11">
        <f t="shared" si="7"/>
        <v>8627959.196635</v>
      </c>
      <c r="M28" s="11">
        <f t="shared" si="7"/>
        <v>5470786.314087199</v>
      </c>
      <c r="N28" s="11">
        <f t="shared" si="7"/>
        <v>4045990.8323667496</v>
      </c>
    </row>
    <row r="29" spans="3:14" ht="15.75">
      <c r="C29" s="10"/>
      <c r="D29" s="10"/>
      <c r="E29" s="10"/>
      <c r="F29" s="10"/>
      <c r="G29" s="10"/>
      <c r="H29" s="10"/>
      <c r="I29" s="11"/>
      <c r="J29" s="11"/>
      <c r="K29" s="11"/>
      <c r="L29" s="11"/>
      <c r="M29" s="11"/>
      <c r="N29" s="11"/>
    </row>
    <row r="30" spans="2:14" ht="15.75">
      <c r="B30" t="s">
        <v>66</v>
      </c>
      <c r="C30" s="10">
        <v>883824.03</v>
      </c>
      <c r="D30" s="10">
        <v>7204844.52</v>
      </c>
      <c r="E30" s="10">
        <v>12837862.31</v>
      </c>
      <c r="F30" s="10">
        <v>988921.55</v>
      </c>
      <c r="G30" s="10">
        <v>754577.74</v>
      </c>
      <c r="H30" s="10">
        <v>-1479843.63</v>
      </c>
      <c r="I30" s="11">
        <f>4670937.78+534467.5</f>
        <v>5205405.28</v>
      </c>
      <c r="J30" s="11">
        <v>5294861.04</v>
      </c>
      <c r="K30" s="11">
        <v>2197136.1</v>
      </c>
      <c r="L30" s="11">
        <v>3769570.05</v>
      </c>
      <c r="M30" s="11">
        <v>2250660.65</v>
      </c>
      <c r="N30" s="11">
        <v>2285194.93</v>
      </c>
    </row>
    <row r="31" spans="2:14" ht="15.75">
      <c r="B31" t="s">
        <v>10</v>
      </c>
      <c r="C31" s="10">
        <v>13996.02</v>
      </c>
      <c r="D31" s="10">
        <v>13774.07</v>
      </c>
      <c r="E31" s="10">
        <v>13996.02</v>
      </c>
      <c r="F31" s="10">
        <v>11949.79</v>
      </c>
      <c r="G31" s="10">
        <v>12984.55</v>
      </c>
      <c r="H31" s="10">
        <v>13891.52</v>
      </c>
      <c r="I31" s="11">
        <f aca="true" t="shared" si="8" ref="I31:N33">H31</f>
        <v>13891.52</v>
      </c>
      <c r="J31" s="11">
        <f t="shared" si="8"/>
        <v>13891.52</v>
      </c>
      <c r="K31" s="11">
        <f t="shared" si="8"/>
        <v>13891.52</v>
      </c>
      <c r="L31" s="11">
        <f t="shared" si="8"/>
        <v>13891.52</v>
      </c>
      <c r="M31" s="11">
        <f t="shared" si="8"/>
        <v>13891.52</v>
      </c>
      <c r="N31" s="11">
        <f t="shared" si="8"/>
        <v>13891.52</v>
      </c>
    </row>
    <row r="32" spans="2:14" ht="15.75">
      <c r="B32" t="s">
        <v>11</v>
      </c>
      <c r="C32" s="10">
        <v>5946.66</v>
      </c>
      <c r="D32" s="10">
        <v>5950.45</v>
      </c>
      <c r="E32" s="10">
        <v>5958.69</v>
      </c>
      <c r="F32" s="10">
        <v>5963.12</v>
      </c>
      <c r="G32" s="10">
        <v>6171.76</v>
      </c>
      <c r="H32" s="10">
        <v>6190.72</v>
      </c>
      <c r="I32" s="11">
        <f t="shared" si="8"/>
        <v>6190.72</v>
      </c>
      <c r="J32" s="11">
        <f t="shared" si="8"/>
        <v>6190.72</v>
      </c>
      <c r="K32" s="11">
        <f t="shared" si="8"/>
        <v>6190.72</v>
      </c>
      <c r="L32" s="11">
        <f t="shared" si="8"/>
        <v>6190.72</v>
      </c>
      <c r="M32" s="11">
        <f t="shared" si="8"/>
        <v>6190.72</v>
      </c>
      <c r="N32" s="11">
        <f t="shared" si="8"/>
        <v>6190.72</v>
      </c>
    </row>
    <row r="33" spans="2:14" ht="15.75">
      <c r="B33" t="s">
        <v>12</v>
      </c>
      <c r="C33" s="10">
        <v>20302.79</v>
      </c>
      <c r="D33" s="10">
        <v>6472.49</v>
      </c>
      <c r="E33" s="10">
        <v>7487.66</v>
      </c>
      <c r="F33" s="10">
        <v>5133.23</v>
      </c>
      <c r="G33" s="10">
        <v>13598.22</v>
      </c>
      <c r="H33" s="10">
        <v>3640.79</v>
      </c>
      <c r="I33" s="11">
        <f t="shared" si="8"/>
        <v>3640.79</v>
      </c>
      <c r="J33" s="11">
        <f t="shared" si="8"/>
        <v>3640.79</v>
      </c>
      <c r="K33" s="11">
        <f t="shared" si="8"/>
        <v>3640.79</v>
      </c>
      <c r="L33" s="11">
        <f t="shared" si="8"/>
        <v>3640.79</v>
      </c>
      <c r="M33" s="11">
        <f t="shared" si="8"/>
        <v>3640.79</v>
      </c>
      <c r="N33" s="11">
        <f t="shared" si="8"/>
        <v>3640.79</v>
      </c>
    </row>
    <row r="34" spans="2:14" ht="15.75">
      <c r="B34" t="s">
        <v>379</v>
      </c>
      <c r="C34" s="10">
        <v>2534149.09</v>
      </c>
      <c r="D34" s="10">
        <f aca="true" t="shared" si="9" ref="D34:J34">C34</f>
        <v>2534149.09</v>
      </c>
      <c r="E34" s="10">
        <f t="shared" si="9"/>
        <v>2534149.09</v>
      </c>
      <c r="F34" s="10">
        <f t="shared" si="9"/>
        <v>2534149.09</v>
      </c>
      <c r="G34" s="10">
        <f t="shared" si="9"/>
        <v>2534149.09</v>
      </c>
      <c r="H34" s="10">
        <f t="shared" si="9"/>
        <v>2534149.09</v>
      </c>
      <c r="I34" s="11">
        <f t="shared" si="9"/>
        <v>2534149.09</v>
      </c>
      <c r="J34" s="11">
        <f t="shared" si="9"/>
        <v>2534149.09</v>
      </c>
      <c r="K34" s="11">
        <v>1278343.61</v>
      </c>
      <c r="L34" s="11">
        <v>36069.99</v>
      </c>
      <c r="M34" s="11">
        <f>L34</f>
        <v>36069.99</v>
      </c>
      <c r="N34" s="11">
        <f>M34-10000</f>
        <v>26069.989999999998</v>
      </c>
    </row>
    <row r="35" spans="2:14" ht="15.75">
      <c r="B35" t="s">
        <v>14</v>
      </c>
      <c r="C35" s="10">
        <v>77440.56</v>
      </c>
      <c r="D35" s="10">
        <v>3282415.3</v>
      </c>
      <c r="E35" s="10">
        <v>5068547.66</v>
      </c>
      <c r="F35" s="10">
        <v>17075476.12</v>
      </c>
      <c r="G35" s="10">
        <v>16213997.45</v>
      </c>
      <c r="H35" s="10">
        <v>16657204.42</v>
      </c>
      <c r="I35" s="11">
        <v>6798596.13</v>
      </c>
      <c r="J35" s="11">
        <f>I35</f>
        <v>6798596.13</v>
      </c>
      <c r="K35" s="11">
        <f>J35</f>
        <v>6798596.13</v>
      </c>
      <c r="L35" s="11">
        <f>K35-2000000</f>
        <v>4798596.13</v>
      </c>
      <c r="M35" s="11">
        <f>L35-2000000+361736.51</f>
        <v>3160332.6399999997</v>
      </c>
      <c r="N35" s="11">
        <f>M35-1450000+600+70+0.24</f>
        <v>1711002.8799999997</v>
      </c>
    </row>
    <row r="36" spans="1:14" ht="15.75">
      <c r="A36" s="2" t="s">
        <v>73</v>
      </c>
      <c r="C36" s="10">
        <f aca="true" t="shared" si="10" ref="C36:N36">SUM(C30:C35)</f>
        <v>3535659.15</v>
      </c>
      <c r="D36" s="10">
        <f t="shared" si="10"/>
        <v>13047605.920000002</v>
      </c>
      <c r="E36" s="10">
        <f t="shared" si="10"/>
        <v>20468001.43</v>
      </c>
      <c r="F36" s="10">
        <f t="shared" si="10"/>
        <v>20621592.900000002</v>
      </c>
      <c r="G36" s="10">
        <f t="shared" si="10"/>
        <v>19535478.81</v>
      </c>
      <c r="H36" s="10">
        <f t="shared" si="10"/>
        <v>17735232.91</v>
      </c>
      <c r="I36" s="11">
        <f t="shared" si="10"/>
        <v>14561873.53</v>
      </c>
      <c r="J36" s="11">
        <f t="shared" si="10"/>
        <v>14651329.29</v>
      </c>
      <c r="K36" s="11">
        <f t="shared" si="10"/>
        <v>10297798.870000001</v>
      </c>
      <c r="L36" s="11">
        <f>SUM(L30:L35)</f>
        <v>8627959.2</v>
      </c>
      <c r="M36" s="11">
        <f t="shared" si="10"/>
        <v>5470786.3100000005</v>
      </c>
      <c r="N36" s="11">
        <f t="shared" si="10"/>
        <v>4045990.83</v>
      </c>
    </row>
    <row r="38" ht="15.75">
      <c r="K38" s="13"/>
    </row>
    <row r="39" spans="11:12" ht="15.75">
      <c r="K39" s="13"/>
      <c r="L39" s="13"/>
    </row>
    <row r="40" ht="15.75">
      <c r="L40" s="13"/>
    </row>
  </sheetData>
  <sheetProtection/>
  <mergeCells count="4">
    <mergeCell ref="A1:N1"/>
    <mergeCell ref="A2:N2"/>
    <mergeCell ref="C3:H3"/>
    <mergeCell ref="I3:N3"/>
  </mergeCells>
  <printOptions/>
  <pageMargins left="0.75" right="0.75" top="1" bottom="1" header="0.3" footer="0.3"/>
  <pageSetup fitToHeight="1" fitToWidth="1" orientation="landscape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C68" sqref="C68:C73"/>
    </sheetView>
  </sheetViews>
  <sheetFormatPr defaultColWidth="11.00390625" defaultRowHeight="15.75"/>
  <cols>
    <col min="2" max="2" width="49.00390625" style="0" customWidth="1"/>
  </cols>
  <sheetData>
    <row r="1" spans="1:3" ht="15.75">
      <c r="A1" t="s">
        <v>3</v>
      </c>
      <c r="B1" t="s">
        <v>4</v>
      </c>
      <c r="C1" t="s">
        <v>5</v>
      </c>
    </row>
    <row r="2" spans="1:3" ht="15.75">
      <c r="A2" t="s">
        <v>319</v>
      </c>
      <c r="B2" t="s">
        <v>319</v>
      </c>
      <c r="C2">
        <v>0</v>
      </c>
    </row>
    <row r="3" spans="2:3" ht="15.75">
      <c r="B3" t="s">
        <v>9</v>
      </c>
      <c r="C3">
        <v>3404587.92</v>
      </c>
    </row>
    <row r="4" spans="2:3" ht="15.75">
      <c r="B4" t="s">
        <v>10</v>
      </c>
      <c r="C4">
        <v>14713.64</v>
      </c>
    </row>
    <row r="5" spans="2:3" ht="15.75">
      <c r="B5" t="s">
        <v>11</v>
      </c>
      <c r="C5">
        <v>3999.98</v>
      </c>
    </row>
    <row r="6" spans="2:3" ht="15.75">
      <c r="B6" t="s">
        <v>12</v>
      </c>
      <c r="C6">
        <v>39682.49</v>
      </c>
    </row>
    <row r="7" spans="2:3" ht="15.75">
      <c r="B7" t="s">
        <v>13</v>
      </c>
      <c r="C7">
        <v>0</v>
      </c>
    </row>
    <row r="8" spans="2:3" ht="15.75">
      <c r="B8" t="s">
        <v>14</v>
      </c>
      <c r="C8">
        <v>9149741.64</v>
      </c>
    </row>
    <row r="9" spans="1:3" ht="15.75">
      <c r="A9" t="s">
        <v>16</v>
      </c>
      <c r="B9" t="s">
        <v>320</v>
      </c>
      <c r="C9">
        <v>-270.79</v>
      </c>
    </row>
    <row r="10" spans="1:3" ht="15.75">
      <c r="A10" t="s">
        <v>16</v>
      </c>
      <c r="B10" t="s">
        <v>321</v>
      </c>
      <c r="C10">
        <v>2380</v>
      </c>
    </row>
    <row r="11" spans="1:3" ht="15.75">
      <c r="A11" t="s">
        <v>16</v>
      </c>
      <c r="B11" t="s">
        <v>322</v>
      </c>
      <c r="C11">
        <v>1171</v>
      </c>
    </row>
    <row r="12" spans="1:3" ht="15.75">
      <c r="A12" t="s">
        <v>16</v>
      </c>
      <c r="B12" t="s">
        <v>323</v>
      </c>
      <c r="C12">
        <v>3000000</v>
      </c>
    </row>
    <row r="13" spans="1:3" ht="15.75">
      <c r="A13" t="s">
        <v>16</v>
      </c>
      <c r="B13" t="s">
        <v>324</v>
      </c>
      <c r="C13">
        <v>341.88</v>
      </c>
    </row>
    <row r="14" spans="1:3" ht="15.75">
      <c r="A14" t="s">
        <v>16</v>
      </c>
      <c r="B14" t="s">
        <v>325</v>
      </c>
      <c r="C14">
        <v>200</v>
      </c>
    </row>
    <row r="15" spans="1:3" ht="15.75">
      <c r="A15" t="s">
        <v>16</v>
      </c>
      <c r="B15" t="s">
        <v>326</v>
      </c>
      <c r="C15">
        <v>76.68</v>
      </c>
    </row>
    <row r="16" spans="1:3" ht="15.75">
      <c r="A16" t="s">
        <v>16</v>
      </c>
      <c r="B16" t="s">
        <v>327</v>
      </c>
      <c r="C16">
        <v>570</v>
      </c>
    </row>
    <row r="17" spans="1:3" ht="15.75">
      <c r="A17" t="s">
        <v>16</v>
      </c>
      <c r="B17" t="s">
        <v>328</v>
      </c>
      <c r="C17">
        <v>72560.37</v>
      </c>
    </row>
    <row r="18" spans="1:3" ht="15.75">
      <c r="A18" t="s">
        <v>16</v>
      </c>
      <c r="B18" t="s">
        <v>329</v>
      </c>
      <c r="C18">
        <v>2200</v>
      </c>
    </row>
    <row r="19" spans="1:3" ht="15.75">
      <c r="A19" t="s">
        <v>16</v>
      </c>
      <c r="B19" t="s">
        <v>330</v>
      </c>
      <c r="C19">
        <v>40066.48</v>
      </c>
    </row>
    <row r="20" spans="1:3" ht="15.75">
      <c r="A20" t="s">
        <v>16</v>
      </c>
      <c r="B20" t="s">
        <v>331</v>
      </c>
      <c r="C20">
        <v>605.42</v>
      </c>
    </row>
    <row r="21" spans="1:3" ht="15.75">
      <c r="A21" t="s">
        <v>16</v>
      </c>
      <c r="B21" t="s">
        <v>332</v>
      </c>
      <c r="C21">
        <v>7109.77</v>
      </c>
    </row>
    <row r="22" spans="1:3" ht="15.75">
      <c r="A22" t="s">
        <v>16</v>
      </c>
      <c r="B22" t="s">
        <v>333</v>
      </c>
      <c r="C22">
        <v>788.4</v>
      </c>
    </row>
    <row r="23" spans="1:3" ht="15.75">
      <c r="A23" t="s">
        <v>16</v>
      </c>
      <c r="B23" t="s">
        <v>334</v>
      </c>
      <c r="C23">
        <v>119789.03</v>
      </c>
    </row>
    <row r="24" spans="1:3" ht="15.75">
      <c r="A24" t="s">
        <v>16</v>
      </c>
      <c r="B24" t="s">
        <v>335</v>
      </c>
      <c r="C24">
        <v>12.19</v>
      </c>
    </row>
    <row r="25" spans="1:3" ht="15.75">
      <c r="A25" t="s">
        <v>16</v>
      </c>
      <c r="B25" t="s">
        <v>336</v>
      </c>
      <c r="C25">
        <v>298600</v>
      </c>
    </row>
    <row r="26" spans="1:3" ht="15.75">
      <c r="A26" t="s">
        <v>16</v>
      </c>
      <c r="B26" t="s">
        <v>337</v>
      </c>
      <c r="C26">
        <v>425</v>
      </c>
    </row>
    <row r="27" spans="1:3" ht="15.75">
      <c r="A27" t="s">
        <v>16</v>
      </c>
      <c r="B27" t="s">
        <v>338</v>
      </c>
      <c r="C27">
        <v>510</v>
      </c>
    </row>
    <row r="28" spans="1:3" ht="15.75">
      <c r="A28" t="s">
        <v>16</v>
      </c>
      <c r="B28" t="s">
        <v>339</v>
      </c>
      <c r="C28">
        <v>510</v>
      </c>
    </row>
    <row r="29" spans="1:3" ht="15.75">
      <c r="A29" t="s">
        <v>16</v>
      </c>
      <c r="B29" t="s">
        <v>340</v>
      </c>
      <c r="C29">
        <v>153769.25</v>
      </c>
    </row>
    <row r="30" spans="1:3" ht="15.75">
      <c r="A30" t="s">
        <v>16</v>
      </c>
      <c r="B30" t="s">
        <v>341</v>
      </c>
      <c r="C30">
        <v>1900</v>
      </c>
    </row>
    <row r="31" spans="1:3" ht="15.75">
      <c r="A31" t="s">
        <v>16</v>
      </c>
      <c r="B31" t="s">
        <v>342</v>
      </c>
      <c r="C31">
        <v>100</v>
      </c>
    </row>
    <row r="32" spans="1:3" ht="15.75">
      <c r="A32" t="s">
        <v>16</v>
      </c>
      <c r="B32" t="s">
        <v>343</v>
      </c>
      <c r="C32">
        <v>1134515.73</v>
      </c>
    </row>
    <row r="33" spans="1:3" ht="15.75">
      <c r="A33" t="s">
        <v>16</v>
      </c>
      <c r="B33" t="s">
        <v>344</v>
      </c>
      <c r="C33">
        <v>4700</v>
      </c>
    </row>
    <row r="34" spans="1:3" ht="15.75">
      <c r="A34" t="s">
        <v>16</v>
      </c>
      <c r="B34" t="s">
        <v>345</v>
      </c>
      <c r="C34">
        <v>156</v>
      </c>
    </row>
    <row r="35" spans="1:3" ht="15.75">
      <c r="A35" t="s">
        <v>16</v>
      </c>
      <c r="B35" t="s">
        <v>346</v>
      </c>
      <c r="C35">
        <v>145</v>
      </c>
    </row>
    <row r="36" spans="1:3" ht="15.75">
      <c r="A36" t="s">
        <v>16</v>
      </c>
      <c r="B36" t="s">
        <v>347</v>
      </c>
      <c r="C36">
        <v>27.48</v>
      </c>
    </row>
    <row r="37" spans="1:3" ht="15.75">
      <c r="A37" t="s">
        <v>16</v>
      </c>
      <c r="B37" t="s">
        <v>348</v>
      </c>
      <c r="C37">
        <v>262.5</v>
      </c>
    </row>
    <row r="38" spans="1:3" ht="15.75">
      <c r="A38" t="s">
        <v>16</v>
      </c>
      <c r="B38" t="s">
        <v>349</v>
      </c>
      <c r="C38">
        <v>1000</v>
      </c>
    </row>
    <row r="39" spans="1:3" ht="15.75">
      <c r="A39" t="s">
        <v>16</v>
      </c>
      <c r="B39" t="s">
        <v>350</v>
      </c>
      <c r="C39">
        <v>1000</v>
      </c>
    </row>
    <row r="40" spans="1:3" ht="15.75">
      <c r="A40" t="s">
        <v>16</v>
      </c>
      <c r="B40" t="s">
        <v>351</v>
      </c>
      <c r="C40">
        <v>764.26</v>
      </c>
    </row>
    <row r="41" spans="1:3" ht="15.75">
      <c r="A41" t="s">
        <v>16</v>
      </c>
      <c r="B41" t="s">
        <v>352</v>
      </c>
      <c r="C41">
        <v>59.69</v>
      </c>
    </row>
    <row r="42" spans="1:3" ht="15.75">
      <c r="A42" t="s">
        <v>16</v>
      </c>
      <c r="B42" t="s">
        <v>353</v>
      </c>
      <c r="C42">
        <v>25687.6</v>
      </c>
    </row>
    <row r="43" spans="1:3" ht="15.75">
      <c r="A43" t="s">
        <v>16</v>
      </c>
      <c r="B43" t="s">
        <v>354</v>
      </c>
      <c r="C43">
        <v>6539.87</v>
      </c>
    </row>
    <row r="44" spans="1:3" ht="15.75">
      <c r="A44" t="s">
        <v>16</v>
      </c>
      <c r="B44" t="s">
        <v>355</v>
      </c>
      <c r="C44">
        <v>612</v>
      </c>
    </row>
    <row r="45" spans="1:3" ht="15.75">
      <c r="A45" t="s">
        <v>16</v>
      </c>
      <c r="B45" t="s">
        <v>356</v>
      </c>
      <c r="C45">
        <v>75</v>
      </c>
    </row>
    <row r="46" spans="1:3" ht="15.75">
      <c r="A46" t="s">
        <v>16</v>
      </c>
      <c r="B46" t="s">
        <v>357</v>
      </c>
      <c r="C46">
        <v>155.58</v>
      </c>
    </row>
    <row r="47" spans="1:3" ht="15.75">
      <c r="A47" t="s">
        <v>16</v>
      </c>
      <c r="B47" t="s">
        <v>358</v>
      </c>
      <c r="C47">
        <v>9689.2</v>
      </c>
    </row>
    <row r="48" spans="1:3" ht="15.75">
      <c r="A48" t="s">
        <v>16</v>
      </c>
      <c r="B48" t="s">
        <v>359</v>
      </c>
      <c r="C48">
        <v>2179.4</v>
      </c>
    </row>
    <row r="49" spans="1:3" ht="15.75">
      <c r="A49" t="s">
        <v>16</v>
      </c>
      <c r="B49" t="s">
        <v>360</v>
      </c>
      <c r="C49">
        <v>40657.83</v>
      </c>
    </row>
    <row r="50" spans="1:3" ht="15.75">
      <c r="A50" t="s">
        <v>16</v>
      </c>
      <c r="B50" t="s">
        <v>361</v>
      </c>
      <c r="C50">
        <v>37062.8</v>
      </c>
    </row>
    <row r="51" spans="1:3" ht="15.75">
      <c r="A51" t="s">
        <v>16</v>
      </c>
      <c r="B51" t="s">
        <v>362</v>
      </c>
      <c r="C51">
        <v>106.98</v>
      </c>
    </row>
    <row r="52" spans="1:3" ht="15.75">
      <c r="A52" t="s">
        <v>16</v>
      </c>
      <c r="B52" t="s">
        <v>363</v>
      </c>
      <c r="C52">
        <v>470</v>
      </c>
    </row>
    <row r="53" spans="1:3" ht="15.75">
      <c r="A53" t="s">
        <v>16</v>
      </c>
      <c r="B53" t="s">
        <v>364</v>
      </c>
      <c r="C53">
        <v>125</v>
      </c>
    </row>
    <row r="54" spans="1:3" ht="15.75">
      <c r="A54" t="s">
        <v>16</v>
      </c>
      <c r="B54" t="s">
        <v>365</v>
      </c>
      <c r="C54">
        <v>2100</v>
      </c>
    </row>
    <row r="55" spans="1:3" ht="15.75">
      <c r="A55" t="s">
        <v>16</v>
      </c>
      <c r="B55" t="s">
        <v>366</v>
      </c>
      <c r="C55">
        <v>4177678.86</v>
      </c>
    </row>
    <row r="56" spans="1:3" ht="15.75">
      <c r="A56" t="s">
        <v>16</v>
      </c>
      <c r="B56" t="s">
        <v>367</v>
      </c>
      <c r="C56">
        <v>44898.98</v>
      </c>
    </row>
    <row r="57" spans="1:3" ht="15.75">
      <c r="A57" t="s">
        <v>16</v>
      </c>
      <c r="B57" t="s">
        <v>368</v>
      </c>
      <c r="C57">
        <v>100</v>
      </c>
    </row>
    <row r="58" spans="1:3" ht="15.75">
      <c r="A58" t="s">
        <v>16</v>
      </c>
      <c r="B58" t="s">
        <v>369</v>
      </c>
      <c r="C58">
        <v>30.68</v>
      </c>
    </row>
    <row r="59" spans="1:3" ht="15.75">
      <c r="A59" t="s">
        <v>16</v>
      </c>
      <c r="B59" t="s">
        <v>370</v>
      </c>
      <c r="C59">
        <v>152826.46</v>
      </c>
    </row>
    <row r="60" spans="1:3" ht="15.75">
      <c r="A60" t="s">
        <v>16</v>
      </c>
      <c r="B60" t="s">
        <v>371</v>
      </c>
      <c r="C60">
        <v>1843778</v>
      </c>
    </row>
    <row r="61" spans="1:3" ht="15.75">
      <c r="A61" t="s">
        <v>16</v>
      </c>
      <c r="B61" t="s">
        <v>372</v>
      </c>
      <c r="C61">
        <v>-3000000</v>
      </c>
    </row>
    <row r="62" spans="1:3" ht="15.75">
      <c r="A62" t="s">
        <v>57</v>
      </c>
      <c r="B62" t="s">
        <v>60</v>
      </c>
      <c r="C62">
        <v>-3370916.22</v>
      </c>
    </row>
    <row r="63" spans="1:3" ht="15.75">
      <c r="A63" t="s">
        <v>57</v>
      </c>
      <c r="B63" t="s">
        <v>61</v>
      </c>
      <c r="C63">
        <v>-666089.23</v>
      </c>
    </row>
    <row r="64" spans="1:3" ht="15.75">
      <c r="A64" t="s">
        <v>57</v>
      </c>
      <c r="B64" t="s">
        <v>373</v>
      </c>
      <c r="C64">
        <v>-1623798.08</v>
      </c>
    </row>
    <row r="65" spans="1:3" ht="15.75">
      <c r="A65" t="s">
        <v>57</v>
      </c>
      <c r="B65" t="s">
        <v>58</v>
      </c>
      <c r="C65">
        <v>1976.76</v>
      </c>
    </row>
    <row r="66" spans="2:3" ht="15.75">
      <c r="B66" t="s">
        <v>63</v>
      </c>
      <c r="C66">
        <v>15144718.48</v>
      </c>
    </row>
    <row r="67" spans="1:3" ht="15.75">
      <c r="A67" t="s">
        <v>374</v>
      </c>
      <c r="C67">
        <v>0</v>
      </c>
    </row>
    <row r="68" spans="2:3" ht="15.75">
      <c r="B68" t="s">
        <v>9</v>
      </c>
      <c r="C68">
        <v>1724703.04</v>
      </c>
    </row>
    <row r="69" spans="2:3" ht="15.75">
      <c r="B69" t="s">
        <v>10</v>
      </c>
      <c r="C69">
        <v>15507.22</v>
      </c>
    </row>
    <row r="70" spans="2:3" ht="15.75">
      <c r="B70" t="s">
        <v>11</v>
      </c>
      <c r="C70">
        <v>3999.98</v>
      </c>
    </row>
    <row r="71" spans="2:3" ht="15.75">
      <c r="B71" t="s">
        <v>12</v>
      </c>
      <c r="C71">
        <v>18467.56</v>
      </c>
    </row>
    <row r="72" spans="2:3" ht="15.75">
      <c r="B72" t="s">
        <v>13</v>
      </c>
      <c r="C72">
        <v>0</v>
      </c>
    </row>
    <row r="73" spans="2:3" ht="15.75">
      <c r="B73" t="s">
        <v>14</v>
      </c>
      <c r="C73">
        <v>13382040.68</v>
      </c>
    </row>
  </sheetData>
  <sheetProtection/>
  <printOptions/>
  <pageMargins left="0.75" right="0.75" top="1" bottom="1" header="0.3" footer="0.3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60">
      <selection activeCell="C92" sqref="C92:C97"/>
    </sheetView>
  </sheetViews>
  <sheetFormatPr defaultColWidth="11.00390625" defaultRowHeight="15.75"/>
  <cols>
    <col min="2" max="3" width="19.375" style="0" customWidth="1"/>
  </cols>
  <sheetData>
    <row r="1" spans="1:3" ht="15.75">
      <c r="A1" t="s">
        <v>3</v>
      </c>
      <c r="B1" t="s">
        <v>4</v>
      </c>
      <c r="C1" t="s">
        <v>5</v>
      </c>
    </row>
    <row r="2" spans="1:3" ht="15.75">
      <c r="A2" t="s">
        <v>239</v>
      </c>
      <c r="B2" t="s">
        <v>239</v>
      </c>
      <c r="C2">
        <v>0</v>
      </c>
    </row>
    <row r="3" spans="2:3" ht="15.75">
      <c r="B3" t="s">
        <v>9</v>
      </c>
      <c r="C3">
        <v>5880543.15</v>
      </c>
    </row>
    <row r="4" spans="2:3" ht="15.75">
      <c r="B4" t="s">
        <v>10</v>
      </c>
      <c r="C4">
        <v>11994.13</v>
      </c>
    </row>
    <row r="5" spans="2:3" ht="15.75">
      <c r="B5" t="s">
        <v>11</v>
      </c>
      <c r="C5">
        <v>3987.37</v>
      </c>
    </row>
    <row r="6" spans="2:3" ht="15.75">
      <c r="B6" t="s">
        <v>12</v>
      </c>
      <c r="C6">
        <v>56885.04</v>
      </c>
    </row>
    <row r="7" spans="2:3" ht="15.75">
      <c r="B7" t="s">
        <v>13</v>
      </c>
      <c r="C7">
        <v>0</v>
      </c>
    </row>
    <row r="8" spans="2:3" ht="15.75">
      <c r="B8" t="s">
        <v>14</v>
      </c>
      <c r="C8">
        <v>7594553.09</v>
      </c>
    </row>
    <row r="9" spans="1:3" ht="15.75">
      <c r="A9" t="s">
        <v>16</v>
      </c>
      <c r="B9" t="s">
        <v>240</v>
      </c>
      <c r="C9">
        <v>-5000</v>
      </c>
    </row>
    <row r="10" spans="1:3" ht="15.75">
      <c r="A10" t="s">
        <v>16</v>
      </c>
      <c r="B10" t="s">
        <v>241</v>
      </c>
      <c r="C10">
        <v>578.15</v>
      </c>
    </row>
    <row r="11" spans="1:3" ht="15.75">
      <c r="A11" t="s">
        <v>16</v>
      </c>
      <c r="B11" t="s">
        <v>242</v>
      </c>
      <c r="C11">
        <v>-144085.37</v>
      </c>
    </row>
    <row r="12" spans="1:3" ht="15.75">
      <c r="A12" t="s">
        <v>16</v>
      </c>
      <c r="B12" t="s">
        <v>243</v>
      </c>
      <c r="C12">
        <v>0</v>
      </c>
    </row>
    <row r="13" spans="1:3" ht="15.75">
      <c r="A13" t="s">
        <v>16</v>
      </c>
      <c r="B13" t="s">
        <v>244</v>
      </c>
      <c r="C13">
        <v>22788.12</v>
      </c>
    </row>
    <row r="14" spans="1:3" ht="15.75">
      <c r="A14" t="s">
        <v>16</v>
      </c>
      <c r="B14" t="s">
        <v>245</v>
      </c>
      <c r="C14">
        <v>6539.87</v>
      </c>
    </row>
    <row r="15" spans="1:3" ht="15.75">
      <c r="A15" t="s">
        <v>16</v>
      </c>
      <c r="B15" t="s">
        <v>246</v>
      </c>
      <c r="C15">
        <v>6370.62</v>
      </c>
    </row>
    <row r="16" spans="1:3" ht="15.75">
      <c r="A16" t="s">
        <v>16</v>
      </c>
      <c r="B16" t="s">
        <v>247</v>
      </c>
      <c r="C16">
        <v>279</v>
      </c>
    </row>
    <row r="17" spans="1:3" ht="15.75">
      <c r="A17" t="s">
        <v>16</v>
      </c>
      <c r="B17" t="s">
        <v>248</v>
      </c>
      <c r="C17">
        <v>25687.6</v>
      </c>
    </row>
    <row r="18" spans="1:3" ht="15.75">
      <c r="A18" t="s">
        <v>16</v>
      </c>
      <c r="B18" t="s">
        <v>249</v>
      </c>
      <c r="C18">
        <v>93.7</v>
      </c>
    </row>
    <row r="19" spans="1:3" ht="15.75">
      <c r="A19" t="s">
        <v>16</v>
      </c>
      <c r="B19" t="s">
        <v>250</v>
      </c>
      <c r="C19">
        <v>57800</v>
      </c>
    </row>
    <row r="20" spans="1:3" ht="15.75">
      <c r="A20" t="s">
        <v>16</v>
      </c>
      <c r="B20" t="s">
        <v>251</v>
      </c>
      <c r="C20">
        <v>140</v>
      </c>
    </row>
    <row r="21" spans="1:3" ht="15.75">
      <c r="A21" t="s">
        <v>16</v>
      </c>
      <c r="B21" t="s">
        <v>252</v>
      </c>
      <c r="C21">
        <v>30</v>
      </c>
    </row>
    <row r="22" spans="1:3" ht="15.75">
      <c r="A22" t="s">
        <v>16</v>
      </c>
      <c r="B22" t="s">
        <v>253</v>
      </c>
      <c r="C22">
        <v>158400</v>
      </c>
    </row>
    <row r="23" spans="1:3" ht="15.75">
      <c r="A23" t="s">
        <v>16</v>
      </c>
      <c r="B23" t="s">
        <v>254</v>
      </c>
      <c r="C23">
        <v>21573.29</v>
      </c>
    </row>
    <row r="24" spans="1:3" ht="15.75">
      <c r="A24" t="s">
        <v>16</v>
      </c>
      <c r="B24" t="s">
        <v>255</v>
      </c>
      <c r="C24">
        <v>47.02</v>
      </c>
    </row>
    <row r="25" spans="1:3" ht="15.75">
      <c r="A25" t="s">
        <v>16</v>
      </c>
      <c r="B25" t="s">
        <v>256</v>
      </c>
      <c r="C25">
        <v>11690.68</v>
      </c>
    </row>
    <row r="26" spans="1:3" ht="15.75">
      <c r="A26" t="s">
        <v>16</v>
      </c>
      <c r="B26" t="s">
        <v>257</v>
      </c>
      <c r="C26">
        <v>11690.68</v>
      </c>
    </row>
    <row r="27" spans="1:3" ht="15.75">
      <c r="A27" t="s">
        <v>16</v>
      </c>
      <c r="B27" t="s">
        <v>258</v>
      </c>
      <c r="C27">
        <v>3327.23</v>
      </c>
    </row>
    <row r="28" spans="1:3" ht="15.75">
      <c r="A28" t="s">
        <v>16</v>
      </c>
      <c r="B28" t="s">
        <v>259</v>
      </c>
      <c r="C28">
        <v>3327.23</v>
      </c>
    </row>
    <row r="29" spans="1:3" ht="15.75">
      <c r="A29" t="s">
        <v>16</v>
      </c>
      <c r="B29" t="s">
        <v>260</v>
      </c>
      <c r="C29">
        <v>3327.23</v>
      </c>
    </row>
    <row r="30" spans="1:3" ht="15.75">
      <c r="A30" t="s">
        <v>16</v>
      </c>
      <c r="B30" t="s">
        <v>261</v>
      </c>
      <c r="C30">
        <v>31070.5</v>
      </c>
    </row>
    <row r="31" spans="1:3" ht="15.75">
      <c r="A31" t="s">
        <v>16</v>
      </c>
      <c r="B31" t="s">
        <v>262</v>
      </c>
      <c r="C31">
        <v>5306.31</v>
      </c>
    </row>
    <row r="32" spans="1:3" ht="15.75">
      <c r="A32" t="s">
        <v>16</v>
      </c>
      <c r="B32" t="s">
        <v>263</v>
      </c>
      <c r="C32">
        <v>145</v>
      </c>
    </row>
    <row r="33" spans="1:3" ht="15.75">
      <c r="A33" t="s">
        <v>16</v>
      </c>
      <c r="B33" t="s">
        <v>264</v>
      </c>
      <c r="C33">
        <v>3300</v>
      </c>
    </row>
    <row r="34" spans="1:3" ht="15.75">
      <c r="A34" t="s">
        <v>16</v>
      </c>
      <c r="B34" t="s">
        <v>265</v>
      </c>
      <c r="C34">
        <v>-1241.34</v>
      </c>
    </row>
    <row r="35" spans="1:3" ht="15.75">
      <c r="A35" t="s">
        <v>16</v>
      </c>
      <c r="B35" t="s">
        <v>266</v>
      </c>
      <c r="C35">
        <v>337030.16</v>
      </c>
    </row>
    <row r="36" spans="1:3" ht="15.75">
      <c r="A36" t="s">
        <v>16</v>
      </c>
      <c r="B36" t="s">
        <v>267</v>
      </c>
      <c r="C36">
        <v>30400</v>
      </c>
    </row>
    <row r="37" spans="1:3" ht="15.75">
      <c r="A37" t="s">
        <v>16</v>
      </c>
      <c r="B37" t="s">
        <v>268</v>
      </c>
      <c r="C37">
        <v>3600</v>
      </c>
    </row>
    <row r="38" spans="1:3" ht="15.75">
      <c r="A38" t="s">
        <v>16</v>
      </c>
      <c r="B38" t="s">
        <v>269</v>
      </c>
      <c r="C38">
        <v>116.25</v>
      </c>
    </row>
    <row r="39" spans="1:3" ht="15.75">
      <c r="A39" t="s">
        <v>16</v>
      </c>
      <c r="B39" t="s">
        <v>270</v>
      </c>
      <c r="C39">
        <v>27.48</v>
      </c>
    </row>
    <row r="40" spans="1:3" ht="15.75">
      <c r="A40" t="s">
        <v>16</v>
      </c>
      <c r="B40" t="s">
        <v>271</v>
      </c>
      <c r="C40">
        <v>18.44</v>
      </c>
    </row>
    <row r="41" spans="1:3" ht="15.75">
      <c r="A41" t="s">
        <v>16</v>
      </c>
      <c r="B41" t="s">
        <v>272</v>
      </c>
      <c r="C41">
        <v>15</v>
      </c>
    </row>
    <row r="42" spans="1:3" ht="15.75">
      <c r="A42" t="s">
        <v>16</v>
      </c>
      <c r="B42" t="s">
        <v>273</v>
      </c>
      <c r="C42">
        <v>2565</v>
      </c>
    </row>
    <row r="43" spans="1:3" ht="15.75">
      <c r="A43" t="s">
        <v>16</v>
      </c>
      <c r="B43" t="s">
        <v>274</v>
      </c>
      <c r="C43">
        <v>2565</v>
      </c>
    </row>
    <row r="44" spans="1:3" ht="15.75">
      <c r="A44" t="s">
        <v>16</v>
      </c>
      <c r="B44" t="s">
        <v>275</v>
      </c>
      <c r="C44">
        <v>662176.41</v>
      </c>
    </row>
    <row r="45" spans="1:3" ht="15.75">
      <c r="A45" t="s">
        <v>16</v>
      </c>
      <c r="B45" t="s">
        <v>276</v>
      </c>
      <c r="C45">
        <v>500</v>
      </c>
    </row>
    <row r="46" spans="1:3" ht="15.75">
      <c r="A46" t="s">
        <v>16</v>
      </c>
      <c r="B46" t="s">
        <v>277</v>
      </c>
      <c r="C46">
        <v>84200</v>
      </c>
    </row>
    <row r="47" spans="1:3" ht="15.75">
      <c r="A47" t="s">
        <v>16</v>
      </c>
      <c r="B47" t="s">
        <v>278</v>
      </c>
      <c r="C47">
        <v>600</v>
      </c>
    </row>
    <row r="48" spans="1:3" ht="15.75">
      <c r="A48" t="s">
        <v>16</v>
      </c>
      <c r="B48" t="s">
        <v>279</v>
      </c>
      <c r="C48">
        <v>7109.77</v>
      </c>
    </row>
    <row r="49" spans="1:3" ht="15.75">
      <c r="A49" t="s">
        <v>16</v>
      </c>
      <c r="B49" t="s">
        <v>280</v>
      </c>
      <c r="C49">
        <v>3626.44</v>
      </c>
    </row>
    <row r="50" spans="1:3" ht="15.75">
      <c r="A50" t="s">
        <v>16</v>
      </c>
      <c r="B50" t="s">
        <v>281</v>
      </c>
      <c r="C50">
        <v>170.94</v>
      </c>
    </row>
    <row r="51" spans="1:3" ht="15.75">
      <c r="A51" t="s">
        <v>16</v>
      </c>
      <c r="B51" t="s">
        <v>282</v>
      </c>
      <c r="C51">
        <v>73444.79</v>
      </c>
    </row>
    <row r="52" spans="1:3" ht="15.75">
      <c r="A52" t="s">
        <v>16</v>
      </c>
      <c r="B52" t="s">
        <v>283</v>
      </c>
      <c r="C52">
        <v>237.84</v>
      </c>
    </row>
    <row r="53" spans="1:3" ht="15.75">
      <c r="A53" t="s">
        <v>16</v>
      </c>
      <c r="B53" t="s">
        <v>284</v>
      </c>
      <c r="C53">
        <v>1761.7</v>
      </c>
    </row>
    <row r="54" spans="1:3" ht="15.75">
      <c r="A54" t="s">
        <v>16</v>
      </c>
      <c r="B54" t="s">
        <v>285</v>
      </c>
      <c r="C54">
        <v>386.49</v>
      </c>
    </row>
    <row r="55" spans="1:3" ht="15.75">
      <c r="A55" t="s">
        <v>16</v>
      </c>
      <c r="B55" t="s">
        <v>286</v>
      </c>
      <c r="C55">
        <v>23900</v>
      </c>
    </row>
    <row r="56" spans="1:3" ht="15.75">
      <c r="A56" t="s">
        <v>16</v>
      </c>
      <c r="B56" t="s">
        <v>287</v>
      </c>
      <c r="C56">
        <v>632.45</v>
      </c>
    </row>
    <row r="57" spans="1:3" ht="15.75">
      <c r="A57" t="s">
        <v>16</v>
      </c>
      <c r="B57" t="s">
        <v>288</v>
      </c>
      <c r="C57">
        <v>739</v>
      </c>
    </row>
    <row r="58" spans="1:3" ht="15.75">
      <c r="A58" t="s">
        <v>16</v>
      </c>
      <c r="B58" t="s">
        <v>289</v>
      </c>
      <c r="C58">
        <v>69756.41</v>
      </c>
    </row>
    <row r="59" spans="1:3" ht="15.75">
      <c r="A59" t="s">
        <v>16</v>
      </c>
      <c r="B59" t="s">
        <v>290</v>
      </c>
      <c r="C59">
        <v>848</v>
      </c>
    </row>
    <row r="60" spans="1:3" ht="15.75">
      <c r="A60" t="s">
        <v>16</v>
      </c>
      <c r="B60" t="s">
        <v>291</v>
      </c>
      <c r="C60">
        <v>132</v>
      </c>
    </row>
    <row r="61" spans="1:3" ht="15.75">
      <c r="A61" t="s">
        <v>16</v>
      </c>
      <c r="B61" t="s">
        <v>292</v>
      </c>
      <c r="C61">
        <v>360</v>
      </c>
    </row>
    <row r="62" spans="1:3" ht="15.75">
      <c r="A62" t="s">
        <v>16</v>
      </c>
      <c r="B62" t="s">
        <v>293</v>
      </c>
      <c r="C62">
        <v>700</v>
      </c>
    </row>
    <row r="63" spans="1:3" ht="15.75">
      <c r="A63" t="s">
        <v>16</v>
      </c>
      <c r="B63" t="s">
        <v>294</v>
      </c>
      <c r="C63">
        <v>56456.42</v>
      </c>
    </row>
    <row r="64" spans="1:3" ht="15.75">
      <c r="A64" t="s">
        <v>16</v>
      </c>
      <c r="B64" t="s">
        <v>295</v>
      </c>
      <c r="C64">
        <v>7483.9</v>
      </c>
    </row>
    <row r="65" spans="1:3" ht="15.75">
      <c r="A65" t="s">
        <v>16</v>
      </c>
      <c r="B65" t="s">
        <v>296</v>
      </c>
      <c r="C65">
        <v>650</v>
      </c>
    </row>
    <row r="66" spans="1:3" ht="15.75">
      <c r="A66" t="s">
        <v>16</v>
      </c>
      <c r="B66" t="s">
        <v>297</v>
      </c>
      <c r="C66">
        <v>5754.54</v>
      </c>
    </row>
    <row r="67" spans="1:3" ht="15.75">
      <c r="A67" t="s">
        <v>16</v>
      </c>
      <c r="B67" t="s">
        <v>298</v>
      </c>
      <c r="C67">
        <v>500</v>
      </c>
    </row>
    <row r="68" spans="1:3" ht="15.75">
      <c r="A68" t="s">
        <v>16</v>
      </c>
      <c r="B68" t="s">
        <v>299</v>
      </c>
      <c r="C68">
        <v>11106.06</v>
      </c>
    </row>
    <row r="69" spans="1:3" ht="15.75">
      <c r="A69" t="s">
        <v>16</v>
      </c>
      <c r="B69" t="s">
        <v>300</v>
      </c>
      <c r="C69">
        <v>41501.49</v>
      </c>
    </row>
    <row r="70" spans="1:3" ht="15.75">
      <c r="A70" t="s">
        <v>16</v>
      </c>
      <c r="B70" t="s">
        <v>301</v>
      </c>
      <c r="C70">
        <v>34464.01</v>
      </c>
    </row>
    <row r="71" spans="1:3" ht="15.75">
      <c r="A71" t="s">
        <v>16</v>
      </c>
      <c r="B71" t="s">
        <v>302</v>
      </c>
      <c r="C71">
        <v>3327.23</v>
      </c>
    </row>
    <row r="72" spans="1:3" ht="15.75">
      <c r="A72" t="s">
        <v>16</v>
      </c>
      <c r="B72" t="s">
        <v>303</v>
      </c>
      <c r="C72">
        <v>36655.32</v>
      </c>
    </row>
    <row r="73" spans="1:3" ht="15.75">
      <c r="A73" t="s">
        <v>16</v>
      </c>
      <c r="B73" t="s">
        <v>304</v>
      </c>
      <c r="C73">
        <v>3011.31</v>
      </c>
    </row>
    <row r="74" spans="1:3" ht="15.75">
      <c r="A74" t="s">
        <v>16</v>
      </c>
      <c r="B74" t="s">
        <v>305</v>
      </c>
      <c r="C74">
        <v>12400</v>
      </c>
    </row>
    <row r="75" spans="1:3" ht="15.75">
      <c r="A75" t="s">
        <v>16</v>
      </c>
      <c r="B75" t="s">
        <v>306</v>
      </c>
      <c r="C75">
        <v>415.34</v>
      </c>
    </row>
    <row r="76" spans="1:3" ht="15.75">
      <c r="A76" t="s">
        <v>16</v>
      </c>
      <c r="B76" t="s">
        <v>307</v>
      </c>
      <c r="C76">
        <v>602</v>
      </c>
    </row>
    <row r="77" spans="1:3" ht="15.75">
      <c r="A77" t="s">
        <v>16</v>
      </c>
      <c r="B77" t="s">
        <v>308</v>
      </c>
      <c r="C77">
        <v>577.83</v>
      </c>
    </row>
    <row r="78" spans="1:3" ht="15.75">
      <c r="A78" t="s">
        <v>16</v>
      </c>
      <c r="B78" t="s">
        <v>309</v>
      </c>
      <c r="C78">
        <v>172.79</v>
      </c>
    </row>
    <row r="79" spans="1:3" ht="15.75">
      <c r="A79" t="s">
        <v>16</v>
      </c>
      <c r="B79" t="s">
        <v>310</v>
      </c>
      <c r="C79">
        <v>75</v>
      </c>
    </row>
    <row r="80" spans="1:3" ht="15.75">
      <c r="A80" t="s">
        <v>16</v>
      </c>
      <c r="B80" t="s">
        <v>311</v>
      </c>
      <c r="C80">
        <v>507.66</v>
      </c>
    </row>
    <row r="81" spans="1:3" ht="15.75">
      <c r="A81" t="s">
        <v>16</v>
      </c>
      <c r="B81" t="s">
        <v>312</v>
      </c>
      <c r="C81">
        <v>100</v>
      </c>
    </row>
    <row r="82" spans="1:3" ht="15.75">
      <c r="A82" t="s">
        <v>16</v>
      </c>
      <c r="B82" t="s">
        <v>313</v>
      </c>
      <c r="C82">
        <v>289665.13</v>
      </c>
    </row>
    <row r="83" spans="1:3" ht="15.75">
      <c r="A83" t="s">
        <v>16</v>
      </c>
      <c r="B83" t="s">
        <v>314</v>
      </c>
      <c r="C83">
        <v>355817</v>
      </c>
    </row>
    <row r="84" spans="1:3" ht="15.75">
      <c r="A84" t="s">
        <v>16</v>
      </c>
      <c r="B84" t="s">
        <v>315</v>
      </c>
      <c r="C84">
        <v>779165.29</v>
      </c>
    </row>
    <row r="85" spans="1:3" ht="15.75">
      <c r="A85" t="s">
        <v>16</v>
      </c>
      <c r="B85" t="s">
        <v>316</v>
      </c>
      <c r="C85">
        <v>12.61</v>
      </c>
    </row>
    <row r="86" spans="1:3" ht="15.75">
      <c r="A86" t="s">
        <v>57</v>
      </c>
      <c r="B86" t="s">
        <v>61</v>
      </c>
      <c r="C86">
        <v>-954528.73</v>
      </c>
    </row>
    <row r="87" spans="1:3" ht="15.75">
      <c r="A87" t="s">
        <v>57</v>
      </c>
      <c r="B87" t="s">
        <v>58</v>
      </c>
      <c r="C87">
        <v>20907.48</v>
      </c>
    </row>
    <row r="88" spans="1:3" ht="15.75">
      <c r="A88" t="s">
        <v>57</v>
      </c>
      <c r="B88" t="s">
        <v>317</v>
      </c>
      <c r="C88">
        <v>-1654112.84</v>
      </c>
    </row>
    <row r="89" spans="1:3" ht="15.75">
      <c r="A89" t="s">
        <v>57</v>
      </c>
      <c r="B89" t="s">
        <v>60</v>
      </c>
      <c r="C89">
        <v>-1518729.04</v>
      </c>
    </row>
    <row r="90" spans="2:3" ht="15.75">
      <c r="B90" t="s">
        <v>63</v>
      </c>
      <c r="C90">
        <v>12612725.67</v>
      </c>
    </row>
    <row r="91" spans="1:3" ht="15.75">
      <c r="A91" t="s">
        <v>318</v>
      </c>
      <c r="C91">
        <v>0</v>
      </c>
    </row>
    <row r="92" spans="2:3" ht="15.75">
      <c r="B92" t="s">
        <v>9</v>
      </c>
      <c r="C92">
        <v>3404587.92</v>
      </c>
    </row>
    <row r="93" spans="2:3" ht="15.75">
      <c r="B93" t="s">
        <v>10</v>
      </c>
      <c r="C93">
        <v>14713.64</v>
      </c>
    </row>
    <row r="94" spans="2:3" ht="15.75">
      <c r="B94" t="s">
        <v>11</v>
      </c>
      <c r="C94">
        <v>3999.98</v>
      </c>
    </row>
    <row r="95" spans="2:3" ht="15.75">
      <c r="B95" t="s">
        <v>12</v>
      </c>
      <c r="C95">
        <v>39682.49</v>
      </c>
    </row>
    <row r="96" spans="2:3" ht="15.75">
      <c r="B96" t="s">
        <v>13</v>
      </c>
      <c r="C96">
        <v>0</v>
      </c>
    </row>
    <row r="97" spans="2:3" ht="15.75">
      <c r="B97" t="s">
        <v>14</v>
      </c>
      <c r="C97">
        <v>9149741.64</v>
      </c>
    </row>
  </sheetData>
  <sheetProtection/>
  <printOptions/>
  <pageMargins left="0.75" right="0.75" top="1" bottom="1" header="0.3" footer="0.3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39">
      <selection activeCell="C71" sqref="C71:C76"/>
    </sheetView>
  </sheetViews>
  <sheetFormatPr defaultColWidth="11.00390625" defaultRowHeight="15.75"/>
  <sheetData>
    <row r="1" spans="1:3" ht="15.75">
      <c r="A1" t="s">
        <v>3</v>
      </c>
      <c r="B1" t="s">
        <v>4</v>
      </c>
      <c r="C1" t="s">
        <v>5</v>
      </c>
    </row>
    <row r="2" spans="1:3" ht="15.75">
      <c r="A2" t="s">
        <v>180</v>
      </c>
      <c r="B2" t="s">
        <v>180</v>
      </c>
      <c r="C2">
        <v>0</v>
      </c>
    </row>
    <row r="3" spans="2:3" ht="15.75">
      <c r="B3" t="s">
        <v>9</v>
      </c>
      <c r="C3">
        <v>8310278.13</v>
      </c>
    </row>
    <row r="4" spans="2:3" ht="15.75">
      <c r="B4" t="s">
        <v>10</v>
      </c>
      <c r="C4">
        <v>11908.44</v>
      </c>
    </row>
    <row r="5" spans="2:3" ht="15.75">
      <c r="B5" t="s">
        <v>11</v>
      </c>
      <c r="C5">
        <v>3978.13</v>
      </c>
    </row>
    <row r="6" spans="2:3" ht="15.75">
      <c r="B6" t="s">
        <v>12</v>
      </c>
      <c r="C6">
        <v>60597.49</v>
      </c>
    </row>
    <row r="7" spans="2:3" ht="15.75">
      <c r="B7" t="s">
        <v>13</v>
      </c>
      <c r="C7">
        <v>0</v>
      </c>
    </row>
    <row r="8" spans="2:3" ht="15.75">
      <c r="B8" t="s">
        <v>14</v>
      </c>
      <c r="C8">
        <v>4826668.34</v>
      </c>
    </row>
    <row r="9" spans="1:3" ht="15.75">
      <c r="A9" t="s">
        <v>16</v>
      </c>
      <c r="B9" t="s">
        <v>181</v>
      </c>
      <c r="C9">
        <v>700</v>
      </c>
    </row>
    <row r="10" spans="1:3" ht="15.75">
      <c r="A10" t="s">
        <v>16</v>
      </c>
      <c r="B10" t="s">
        <v>182</v>
      </c>
      <c r="C10">
        <v>7153</v>
      </c>
    </row>
    <row r="11" spans="1:3" ht="15.75">
      <c r="A11" t="s">
        <v>16</v>
      </c>
      <c r="B11" t="s">
        <v>183</v>
      </c>
      <c r="C11">
        <v>3246</v>
      </c>
    </row>
    <row r="12" spans="1:3" ht="15.75">
      <c r="A12" t="s">
        <v>16</v>
      </c>
      <c r="B12" t="s">
        <v>184</v>
      </c>
      <c r="C12">
        <v>10904</v>
      </c>
    </row>
    <row r="13" spans="1:3" ht="15.75">
      <c r="A13" t="s">
        <v>16</v>
      </c>
      <c r="B13" t="s">
        <v>185</v>
      </c>
      <c r="C13">
        <v>1091</v>
      </c>
    </row>
    <row r="14" spans="1:3" ht="15.75">
      <c r="A14" t="s">
        <v>16</v>
      </c>
      <c r="B14" t="s">
        <v>186</v>
      </c>
      <c r="C14">
        <v>100</v>
      </c>
    </row>
    <row r="15" spans="1:3" ht="15.75">
      <c r="A15" t="s">
        <v>16</v>
      </c>
      <c r="B15" t="s">
        <v>187</v>
      </c>
      <c r="C15">
        <v>-9381.87</v>
      </c>
    </row>
    <row r="16" spans="1:3" ht="15.75">
      <c r="A16" t="s">
        <v>16</v>
      </c>
      <c r="B16" t="s">
        <v>188</v>
      </c>
      <c r="C16">
        <v>27.48</v>
      </c>
    </row>
    <row r="17" spans="1:3" ht="15.75">
      <c r="A17" t="s">
        <v>16</v>
      </c>
      <c r="B17" t="s">
        <v>189</v>
      </c>
      <c r="C17">
        <v>37466.94</v>
      </c>
    </row>
    <row r="18" spans="1:3" ht="15.75">
      <c r="A18" t="s">
        <v>16</v>
      </c>
      <c r="B18" t="s">
        <v>190</v>
      </c>
      <c r="C18">
        <v>437.44</v>
      </c>
    </row>
    <row r="19" spans="1:3" ht="15.75">
      <c r="A19" t="s">
        <v>16</v>
      </c>
      <c r="B19" t="s">
        <v>191</v>
      </c>
      <c r="C19">
        <v>100</v>
      </c>
    </row>
    <row r="20" spans="1:3" ht="15.75">
      <c r="A20" t="s">
        <v>16</v>
      </c>
      <c r="B20" t="s">
        <v>192</v>
      </c>
      <c r="C20">
        <v>160.94</v>
      </c>
    </row>
    <row r="21" spans="1:3" ht="15.75">
      <c r="A21" t="s">
        <v>16</v>
      </c>
      <c r="B21" t="s">
        <v>193</v>
      </c>
      <c r="C21">
        <v>380</v>
      </c>
    </row>
    <row r="22" spans="1:3" ht="15.75">
      <c r="A22" t="s">
        <v>16</v>
      </c>
      <c r="B22" t="s">
        <v>194</v>
      </c>
      <c r="C22">
        <v>29495.34</v>
      </c>
    </row>
    <row r="23" spans="1:3" ht="15.75">
      <c r="A23" t="s">
        <v>16</v>
      </c>
      <c r="B23" t="s">
        <v>195</v>
      </c>
      <c r="C23">
        <v>10000</v>
      </c>
    </row>
    <row r="24" spans="1:3" ht="15.75">
      <c r="A24" t="s">
        <v>16</v>
      </c>
      <c r="B24" t="s">
        <v>196</v>
      </c>
      <c r="C24">
        <v>2279</v>
      </c>
    </row>
    <row r="25" spans="1:3" ht="15.75">
      <c r="A25" t="s">
        <v>16</v>
      </c>
      <c r="B25" t="s">
        <v>197</v>
      </c>
      <c r="C25">
        <v>100</v>
      </c>
    </row>
    <row r="26" spans="1:3" ht="15.75">
      <c r="A26" t="s">
        <v>16</v>
      </c>
      <c r="B26" t="s">
        <v>198</v>
      </c>
      <c r="C26">
        <v>1480</v>
      </c>
    </row>
    <row r="27" spans="1:3" ht="15.75">
      <c r="A27" t="s">
        <v>16</v>
      </c>
      <c r="B27" t="s">
        <v>199</v>
      </c>
      <c r="C27">
        <v>129715.32</v>
      </c>
    </row>
    <row r="28" spans="1:3" ht="15.75">
      <c r="A28" t="s">
        <v>16</v>
      </c>
      <c r="B28" t="s">
        <v>200</v>
      </c>
      <c r="C28">
        <v>7109.87</v>
      </c>
    </row>
    <row r="29" spans="1:3" ht="15.75">
      <c r="A29" t="s">
        <v>16</v>
      </c>
      <c r="B29" t="s">
        <v>201</v>
      </c>
      <c r="C29">
        <v>90179.48</v>
      </c>
    </row>
    <row r="30" spans="1:3" ht="15.75">
      <c r="A30" t="s">
        <v>16</v>
      </c>
      <c r="B30" t="s">
        <v>202</v>
      </c>
      <c r="C30">
        <v>20.56</v>
      </c>
    </row>
    <row r="31" spans="1:3" ht="15.75">
      <c r="A31" t="s">
        <v>16</v>
      </c>
      <c r="B31" t="s">
        <v>203</v>
      </c>
      <c r="C31">
        <v>21.36</v>
      </c>
    </row>
    <row r="32" spans="1:3" ht="15.75">
      <c r="A32" t="s">
        <v>16</v>
      </c>
      <c r="B32" t="s">
        <v>204</v>
      </c>
      <c r="C32">
        <v>64700</v>
      </c>
    </row>
    <row r="33" spans="1:3" ht="15.75">
      <c r="A33" t="s">
        <v>16</v>
      </c>
      <c r="B33" t="s">
        <v>205</v>
      </c>
      <c r="C33">
        <v>100</v>
      </c>
    </row>
    <row r="34" spans="1:3" ht="15.75">
      <c r="A34" t="s">
        <v>16</v>
      </c>
      <c r="B34" t="s">
        <v>206</v>
      </c>
      <c r="C34">
        <v>180.57</v>
      </c>
    </row>
    <row r="35" spans="1:3" ht="15.75">
      <c r="A35" t="s">
        <v>16</v>
      </c>
      <c r="B35" t="s">
        <v>207</v>
      </c>
      <c r="C35">
        <v>25687.6</v>
      </c>
    </row>
    <row r="36" spans="1:3" ht="15.75">
      <c r="A36" t="s">
        <v>16</v>
      </c>
      <c r="B36" t="s">
        <v>208</v>
      </c>
      <c r="C36">
        <v>6539.87</v>
      </c>
    </row>
    <row r="37" spans="1:3" ht="15.75">
      <c r="A37" t="s">
        <v>16</v>
      </c>
      <c r="B37" t="s">
        <v>209</v>
      </c>
      <c r="C37">
        <v>4902.32</v>
      </c>
    </row>
    <row r="38" spans="1:3" ht="15.75">
      <c r="A38" t="s">
        <v>16</v>
      </c>
      <c r="B38" t="s">
        <v>210</v>
      </c>
      <c r="C38">
        <v>46.36</v>
      </c>
    </row>
    <row r="39" spans="1:3" ht="15.75">
      <c r="A39" t="s">
        <v>16</v>
      </c>
      <c r="B39" t="s">
        <v>211</v>
      </c>
      <c r="C39">
        <v>1440</v>
      </c>
    </row>
    <row r="40" spans="1:3" ht="15.75">
      <c r="A40" t="s">
        <v>16</v>
      </c>
      <c r="B40" t="s">
        <v>212</v>
      </c>
      <c r="C40">
        <v>1000</v>
      </c>
    </row>
    <row r="41" spans="1:3" ht="15.75">
      <c r="A41" t="s">
        <v>16</v>
      </c>
      <c r="B41" t="s">
        <v>213</v>
      </c>
      <c r="C41">
        <v>143410.49</v>
      </c>
    </row>
    <row r="42" spans="1:3" ht="15.75">
      <c r="A42" t="s">
        <v>16</v>
      </c>
      <c r="B42" t="s">
        <v>214</v>
      </c>
      <c r="C42">
        <v>715395</v>
      </c>
    </row>
    <row r="43" spans="1:3" ht="15.75">
      <c r="A43" t="s">
        <v>16</v>
      </c>
      <c r="B43" t="s">
        <v>215</v>
      </c>
      <c r="C43">
        <v>27100</v>
      </c>
    </row>
    <row r="44" spans="1:3" ht="15.75">
      <c r="A44" t="s">
        <v>16</v>
      </c>
      <c r="B44" t="s">
        <v>216</v>
      </c>
      <c r="C44">
        <v>0</v>
      </c>
    </row>
    <row r="45" spans="1:3" ht="15.75">
      <c r="A45" t="s">
        <v>16</v>
      </c>
      <c r="B45" t="s">
        <v>217</v>
      </c>
      <c r="C45">
        <v>5894.68</v>
      </c>
    </row>
    <row r="46" spans="1:3" ht="15.75">
      <c r="A46" t="s">
        <v>16</v>
      </c>
      <c r="B46" t="s">
        <v>218</v>
      </c>
      <c r="C46">
        <v>60233.24</v>
      </c>
    </row>
    <row r="47" spans="1:3" ht="15.75">
      <c r="A47" t="s">
        <v>16</v>
      </c>
      <c r="B47" t="s">
        <v>219</v>
      </c>
      <c r="C47">
        <v>7062.49</v>
      </c>
    </row>
    <row r="48" spans="1:3" ht="15.75">
      <c r="A48" t="s">
        <v>16</v>
      </c>
      <c r="B48" t="s">
        <v>220</v>
      </c>
      <c r="C48">
        <v>200</v>
      </c>
    </row>
    <row r="49" spans="1:3" ht="15.75">
      <c r="A49" t="s">
        <v>16</v>
      </c>
      <c r="B49" t="s">
        <v>221</v>
      </c>
      <c r="C49">
        <v>24200</v>
      </c>
    </row>
    <row r="50" spans="1:3" ht="15.75">
      <c r="A50" t="s">
        <v>16</v>
      </c>
      <c r="B50" t="s">
        <v>222</v>
      </c>
      <c r="C50">
        <v>148</v>
      </c>
    </row>
    <row r="51" spans="1:3" ht="15.75">
      <c r="A51" t="s">
        <v>16</v>
      </c>
      <c r="B51" t="s">
        <v>223</v>
      </c>
      <c r="C51">
        <v>60535</v>
      </c>
    </row>
    <row r="52" spans="1:3" ht="15.75">
      <c r="A52" t="s">
        <v>16</v>
      </c>
      <c r="B52" t="s">
        <v>224</v>
      </c>
      <c r="C52">
        <v>783.4</v>
      </c>
    </row>
    <row r="53" spans="1:3" ht="15.75">
      <c r="A53" t="s">
        <v>16</v>
      </c>
      <c r="B53" t="s">
        <v>225</v>
      </c>
      <c r="C53">
        <v>17</v>
      </c>
    </row>
    <row r="54" spans="1:3" ht="15.75">
      <c r="A54" t="s">
        <v>16</v>
      </c>
      <c r="B54" t="s">
        <v>226</v>
      </c>
      <c r="C54">
        <v>75</v>
      </c>
    </row>
    <row r="55" spans="1:3" ht="15.75">
      <c r="A55" t="s">
        <v>16</v>
      </c>
      <c r="B55" t="s">
        <v>227</v>
      </c>
      <c r="C55">
        <v>656.91</v>
      </c>
    </row>
    <row r="56" spans="1:3" ht="15.75">
      <c r="A56" t="s">
        <v>16</v>
      </c>
      <c r="B56" t="s">
        <v>228</v>
      </c>
      <c r="C56">
        <v>152.65</v>
      </c>
    </row>
    <row r="57" spans="1:3" ht="15.75">
      <c r="A57" t="s">
        <v>16</v>
      </c>
      <c r="B57" t="s">
        <v>229</v>
      </c>
      <c r="C57">
        <v>16.06</v>
      </c>
    </row>
    <row r="58" spans="1:3" ht="15.75">
      <c r="A58" t="s">
        <v>16</v>
      </c>
      <c r="B58" t="s">
        <v>230</v>
      </c>
      <c r="C58">
        <v>0</v>
      </c>
    </row>
    <row r="59" spans="1:3" ht="15.75">
      <c r="A59" t="s">
        <v>16</v>
      </c>
      <c r="B59" t="s">
        <v>231</v>
      </c>
      <c r="C59">
        <v>1835791.84</v>
      </c>
    </row>
    <row r="60" spans="1:3" ht="15.75">
      <c r="A60" t="s">
        <v>16</v>
      </c>
      <c r="B60" t="s">
        <v>232</v>
      </c>
      <c r="C60">
        <v>50</v>
      </c>
    </row>
    <row r="61" spans="1:3" ht="15.75">
      <c r="A61" t="s">
        <v>16</v>
      </c>
      <c r="B61" t="s">
        <v>233</v>
      </c>
      <c r="C61">
        <v>825</v>
      </c>
    </row>
    <row r="62" spans="1:3" ht="15.75">
      <c r="A62" t="s">
        <v>16</v>
      </c>
      <c r="B62" t="s">
        <v>234</v>
      </c>
      <c r="C62">
        <v>9.24</v>
      </c>
    </row>
    <row r="63" spans="1:3" ht="15.75">
      <c r="A63" t="s">
        <v>16</v>
      </c>
      <c r="B63" t="s">
        <v>235</v>
      </c>
      <c r="C63">
        <v>826675.03</v>
      </c>
    </row>
    <row r="64" spans="1:3" ht="15.75">
      <c r="A64" t="s">
        <v>16</v>
      </c>
      <c r="B64" t="s">
        <v>236</v>
      </c>
      <c r="C64">
        <v>33869.45</v>
      </c>
    </row>
    <row r="65" spans="1:3" ht="15.75">
      <c r="A65" t="s">
        <v>57</v>
      </c>
      <c r="B65" t="s">
        <v>58</v>
      </c>
      <c r="C65">
        <v>4999.9</v>
      </c>
    </row>
    <row r="66" spans="1:3" ht="15.75">
      <c r="A66" t="s">
        <v>57</v>
      </c>
      <c r="B66" t="s">
        <v>61</v>
      </c>
      <c r="C66">
        <v>-699227.81</v>
      </c>
    </row>
    <row r="67" spans="1:3" ht="15.75">
      <c r="A67" t="s">
        <v>57</v>
      </c>
      <c r="B67" t="s">
        <v>237</v>
      </c>
      <c r="C67">
        <v>-1634324.47</v>
      </c>
    </row>
    <row r="68" spans="1:3" ht="15.75">
      <c r="A68" t="s">
        <v>57</v>
      </c>
      <c r="B68" t="s">
        <v>60</v>
      </c>
      <c r="C68">
        <v>-1507398.43</v>
      </c>
    </row>
    <row r="69" spans="2:3" ht="15.75">
      <c r="B69" t="s">
        <v>63</v>
      </c>
      <c r="C69">
        <v>13547962.78</v>
      </c>
    </row>
    <row r="70" spans="1:3" ht="15.75">
      <c r="A70" t="s">
        <v>238</v>
      </c>
      <c r="C70">
        <v>0</v>
      </c>
    </row>
    <row r="71" spans="2:3" ht="15.75">
      <c r="B71" t="s">
        <v>9</v>
      </c>
      <c r="C71">
        <v>5880543.15</v>
      </c>
    </row>
    <row r="72" spans="2:3" ht="15.75">
      <c r="B72" t="s">
        <v>10</v>
      </c>
      <c r="C72">
        <v>11994.13</v>
      </c>
    </row>
    <row r="73" spans="2:3" ht="15.75">
      <c r="B73" t="s">
        <v>11</v>
      </c>
      <c r="C73">
        <v>3987.37</v>
      </c>
    </row>
    <row r="74" spans="2:3" ht="15.75">
      <c r="B74" t="s">
        <v>12</v>
      </c>
      <c r="C74">
        <v>56885.04</v>
      </c>
    </row>
    <row r="75" spans="2:3" ht="15.75">
      <c r="B75" t="s">
        <v>13</v>
      </c>
      <c r="C75">
        <v>0</v>
      </c>
    </row>
    <row r="76" spans="2:3" ht="15.75">
      <c r="B76" t="s">
        <v>14</v>
      </c>
      <c r="C76">
        <v>7594553.09</v>
      </c>
    </row>
  </sheetData>
  <sheetProtection/>
  <printOptions/>
  <pageMargins left="0.75" right="0.75" top="1" bottom="1" header="0.3" footer="0.3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27">
      <selection activeCell="C59" sqref="C59:C64"/>
    </sheetView>
  </sheetViews>
  <sheetFormatPr defaultColWidth="11.00390625" defaultRowHeight="15.75"/>
  <cols>
    <col min="1" max="3" width="16.50390625" style="0" customWidth="1"/>
  </cols>
  <sheetData>
    <row r="1" spans="1:3" ht="15.75">
      <c r="A1" t="s">
        <v>3</v>
      </c>
      <c r="B1" t="s">
        <v>4</v>
      </c>
      <c r="C1" t="s">
        <v>5</v>
      </c>
    </row>
    <row r="2" spans="1:3" ht="15.75">
      <c r="A2" t="s">
        <v>133</v>
      </c>
      <c r="B2" t="s">
        <v>133</v>
      </c>
      <c r="C2">
        <v>0</v>
      </c>
    </row>
    <row r="3" spans="2:3" ht="15.75">
      <c r="B3" t="s">
        <v>9</v>
      </c>
      <c r="C3">
        <v>3052470.16</v>
      </c>
    </row>
    <row r="4" spans="2:3" ht="15.75">
      <c r="B4" t="s">
        <v>10</v>
      </c>
      <c r="C4">
        <v>15507.22</v>
      </c>
    </row>
    <row r="5" spans="2:3" ht="15.75">
      <c r="B5" t="s">
        <v>11</v>
      </c>
      <c r="C5">
        <v>3972.15</v>
      </c>
    </row>
    <row r="6" spans="2:3" ht="15.75">
      <c r="B6" t="s">
        <v>12</v>
      </c>
      <c r="C6">
        <v>8845.13</v>
      </c>
    </row>
    <row r="7" spans="2:3" ht="15.75">
      <c r="B7" t="s">
        <v>13</v>
      </c>
      <c r="C7">
        <v>0</v>
      </c>
    </row>
    <row r="8" spans="2:3" ht="15.75">
      <c r="B8" t="s">
        <v>14</v>
      </c>
      <c r="C8">
        <v>3181695.46</v>
      </c>
    </row>
    <row r="9" spans="1:3" ht="15.75">
      <c r="A9" t="s">
        <v>16</v>
      </c>
      <c r="B9" t="s">
        <v>134</v>
      </c>
      <c r="C9">
        <v>2185</v>
      </c>
    </row>
    <row r="10" spans="1:3" ht="15.75">
      <c r="A10" t="s">
        <v>16</v>
      </c>
      <c r="B10" t="s">
        <v>135</v>
      </c>
      <c r="C10">
        <v>611</v>
      </c>
    </row>
    <row r="11" spans="1:3" ht="15.75">
      <c r="A11" t="s">
        <v>16</v>
      </c>
      <c r="B11" t="s">
        <v>136</v>
      </c>
      <c r="C11">
        <v>10691</v>
      </c>
    </row>
    <row r="12" spans="1:3" ht="15.75">
      <c r="A12" t="s">
        <v>16</v>
      </c>
      <c r="B12" t="s">
        <v>137</v>
      </c>
      <c r="C12">
        <v>-5000</v>
      </c>
    </row>
    <row r="13" spans="1:3" ht="15.75">
      <c r="A13" t="s">
        <v>16</v>
      </c>
      <c r="B13" t="s">
        <v>138</v>
      </c>
      <c r="C13">
        <v>-5000</v>
      </c>
    </row>
    <row r="14" spans="1:3" ht="15.75">
      <c r="A14" t="s">
        <v>16</v>
      </c>
      <c r="B14" t="s">
        <v>139</v>
      </c>
      <c r="C14">
        <v>758.07</v>
      </c>
    </row>
    <row r="15" spans="1:3" ht="15.75">
      <c r="A15" t="s">
        <v>16</v>
      </c>
      <c r="B15" t="s">
        <v>140</v>
      </c>
      <c r="C15">
        <v>477.14</v>
      </c>
    </row>
    <row r="16" spans="1:3" ht="15.75">
      <c r="A16" t="s">
        <v>16</v>
      </c>
      <c r="B16" t="s">
        <v>141</v>
      </c>
      <c r="C16">
        <v>112400</v>
      </c>
    </row>
    <row r="17" spans="1:3" ht="15.75">
      <c r="A17" t="s">
        <v>16</v>
      </c>
      <c r="B17" t="s">
        <v>142</v>
      </c>
      <c r="C17">
        <v>4881</v>
      </c>
    </row>
    <row r="18" spans="1:3" ht="15.75">
      <c r="A18" t="s">
        <v>16</v>
      </c>
      <c r="B18" t="s">
        <v>143</v>
      </c>
      <c r="C18">
        <v>1475</v>
      </c>
    </row>
    <row r="19" spans="1:3" ht="15.75">
      <c r="A19" t="s">
        <v>16</v>
      </c>
      <c r="B19" t="s">
        <v>144</v>
      </c>
      <c r="C19">
        <v>200</v>
      </c>
    </row>
    <row r="20" spans="1:3" ht="15.75">
      <c r="A20" t="s">
        <v>16</v>
      </c>
      <c r="B20" t="s">
        <v>145</v>
      </c>
      <c r="C20">
        <v>2968946.41</v>
      </c>
    </row>
    <row r="21" spans="1:3" ht="15.75">
      <c r="A21" t="s">
        <v>16</v>
      </c>
      <c r="B21" t="s">
        <v>146</v>
      </c>
      <c r="C21">
        <v>196000</v>
      </c>
    </row>
    <row r="22" spans="1:3" ht="15.75">
      <c r="A22" t="s">
        <v>16</v>
      </c>
      <c r="B22" t="s">
        <v>147</v>
      </c>
      <c r="C22">
        <v>116.95</v>
      </c>
    </row>
    <row r="23" spans="1:3" ht="15.75">
      <c r="A23" t="s">
        <v>16</v>
      </c>
      <c r="B23" t="s">
        <v>148</v>
      </c>
      <c r="C23">
        <v>658282.79</v>
      </c>
    </row>
    <row r="24" spans="1:3" ht="15.75">
      <c r="A24" t="s">
        <v>16</v>
      </c>
      <c r="B24" t="s">
        <v>149</v>
      </c>
      <c r="C24">
        <v>1194339.5</v>
      </c>
    </row>
    <row r="25" spans="1:3" ht="15.75">
      <c r="A25" t="s">
        <v>16</v>
      </c>
      <c r="B25" t="s">
        <v>150</v>
      </c>
      <c r="C25">
        <v>437849</v>
      </c>
    </row>
    <row r="26" spans="1:3" ht="15.75">
      <c r="A26" t="s">
        <v>16</v>
      </c>
      <c r="B26" t="s">
        <v>151</v>
      </c>
      <c r="C26">
        <v>2522.96</v>
      </c>
    </row>
    <row r="27" spans="1:3" ht="15.75">
      <c r="A27" t="s">
        <v>16</v>
      </c>
      <c r="B27" t="s">
        <v>152</v>
      </c>
      <c r="C27">
        <v>1725141.69</v>
      </c>
    </row>
    <row r="28" spans="1:3" ht="15.75">
      <c r="A28" t="s">
        <v>16</v>
      </c>
      <c r="B28" t="s">
        <v>153</v>
      </c>
      <c r="C28">
        <v>204302.44</v>
      </c>
    </row>
    <row r="29" spans="1:3" ht="15.75">
      <c r="A29" t="s">
        <v>16</v>
      </c>
      <c r="B29" t="s">
        <v>154</v>
      </c>
      <c r="C29">
        <v>500</v>
      </c>
    </row>
    <row r="30" spans="1:3" ht="15.75">
      <c r="A30" t="s">
        <v>16</v>
      </c>
      <c r="B30" t="s">
        <v>155</v>
      </c>
      <c r="C30">
        <v>93902.74</v>
      </c>
    </row>
    <row r="31" spans="1:3" ht="15.75">
      <c r="A31" t="s">
        <v>16</v>
      </c>
      <c r="B31" t="s">
        <v>156</v>
      </c>
      <c r="C31">
        <v>100</v>
      </c>
    </row>
    <row r="32" spans="1:3" ht="15.75">
      <c r="A32" t="s">
        <v>16</v>
      </c>
      <c r="B32" t="s">
        <v>157</v>
      </c>
      <c r="C32">
        <v>7020</v>
      </c>
    </row>
    <row r="33" spans="1:3" ht="15.75">
      <c r="A33" t="s">
        <v>16</v>
      </c>
      <c r="B33" t="s">
        <v>158</v>
      </c>
      <c r="C33">
        <v>6000</v>
      </c>
    </row>
    <row r="34" spans="1:3" ht="15.75">
      <c r="A34" t="s">
        <v>16</v>
      </c>
      <c r="B34" t="s">
        <v>159</v>
      </c>
      <c r="C34">
        <v>275010.23</v>
      </c>
    </row>
    <row r="35" spans="1:3" ht="15.75">
      <c r="A35" t="s">
        <v>16</v>
      </c>
      <c r="B35" t="s">
        <v>160</v>
      </c>
      <c r="C35">
        <v>89379.28</v>
      </c>
    </row>
    <row r="36" spans="1:3" ht="15.75">
      <c r="A36" t="s">
        <v>16</v>
      </c>
      <c r="B36" t="s">
        <v>161</v>
      </c>
      <c r="C36">
        <v>355817</v>
      </c>
    </row>
    <row r="37" spans="1:3" ht="15.75">
      <c r="A37" t="s">
        <v>16</v>
      </c>
      <c r="B37" t="s">
        <v>162</v>
      </c>
      <c r="C37">
        <v>167.73</v>
      </c>
    </row>
    <row r="38" spans="1:3" ht="15.75">
      <c r="A38" t="s">
        <v>16</v>
      </c>
      <c r="B38" t="s">
        <v>163</v>
      </c>
      <c r="C38">
        <v>140</v>
      </c>
    </row>
    <row r="39" spans="1:3" ht="15.75">
      <c r="A39" t="s">
        <v>16</v>
      </c>
      <c r="B39" t="s">
        <v>164</v>
      </c>
      <c r="C39">
        <v>598.21</v>
      </c>
    </row>
    <row r="40" spans="1:3" ht="15.75">
      <c r="A40" t="s">
        <v>16</v>
      </c>
      <c r="B40" t="s">
        <v>165</v>
      </c>
      <c r="C40">
        <v>3106.31</v>
      </c>
    </row>
    <row r="41" spans="1:3" ht="15.75">
      <c r="A41" t="s">
        <v>16</v>
      </c>
      <c r="B41" t="s">
        <v>166</v>
      </c>
      <c r="C41">
        <v>83.34</v>
      </c>
    </row>
    <row r="42" spans="1:3" ht="15.75">
      <c r="A42" t="s">
        <v>16</v>
      </c>
      <c r="B42" t="s">
        <v>167</v>
      </c>
      <c r="C42">
        <v>30516.39</v>
      </c>
    </row>
    <row r="43" spans="1:3" ht="15.75">
      <c r="A43" t="s">
        <v>16</v>
      </c>
      <c r="B43" t="s">
        <v>168</v>
      </c>
      <c r="C43">
        <v>1675463.77</v>
      </c>
    </row>
    <row r="44" spans="1:3" ht="15.75">
      <c r="A44" t="s">
        <v>16</v>
      </c>
      <c r="B44" t="s">
        <v>169</v>
      </c>
      <c r="C44">
        <v>42795.74</v>
      </c>
    </row>
    <row r="45" spans="1:3" ht="15.75">
      <c r="A45" t="s">
        <v>16</v>
      </c>
      <c r="B45" t="s">
        <v>170</v>
      </c>
      <c r="C45">
        <v>790.81</v>
      </c>
    </row>
    <row r="46" spans="1:3" ht="15.75">
      <c r="A46" t="s">
        <v>16</v>
      </c>
      <c r="B46" t="s">
        <v>171</v>
      </c>
      <c r="C46">
        <v>47290</v>
      </c>
    </row>
    <row r="47" spans="1:3" ht="15.75">
      <c r="A47" t="s">
        <v>16</v>
      </c>
      <c r="B47" t="s">
        <v>172</v>
      </c>
      <c r="C47">
        <v>10700</v>
      </c>
    </row>
    <row r="48" spans="1:3" ht="15.75">
      <c r="A48" t="s">
        <v>16</v>
      </c>
      <c r="B48" t="s">
        <v>173</v>
      </c>
      <c r="C48">
        <v>7842530.34</v>
      </c>
    </row>
    <row r="49" spans="1:3" ht="15.75">
      <c r="A49" t="s">
        <v>16</v>
      </c>
      <c r="B49" t="s">
        <v>174</v>
      </c>
      <c r="C49">
        <v>913.64</v>
      </c>
    </row>
    <row r="50" spans="1:3" ht="15.75">
      <c r="A50" t="s">
        <v>16</v>
      </c>
      <c r="B50" t="s">
        <v>175</v>
      </c>
      <c r="C50">
        <v>5.98</v>
      </c>
    </row>
    <row r="51" spans="1:3" ht="15.75">
      <c r="A51" t="s">
        <v>16</v>
      </c>
      <c r="B51" t="s">
        <v>176</v>
      </c>
      <c r="C51">
        <v>60000</v>
      </c>
    </row>
    <row r="52" spans="1:3" ht="15.75">
      <c r="A52" t="s">
        <v>16</v>
      </c>
      <c r="B52" t="s">
        <v>177</v>
      </c>
      <c r="C52">
        <v>-60000</v>
      </c>
    </row>
    <row r="53" spans="1:3" ht="15.75">
      <c r="A53" t="s">
        <v>57</v>
      </c>
      <c r="B53" t="s">
        <v>61</v>
      </c>
      <c r="C53">
        <v>-5975935.01</v>
      </c>
    </row>
    <row r="54" spans="1:3" ht="15.75">
      <c r="A54" t="s">
        <v>57</v>
      </c>
      <c r="B54" t="s">
        <v>58</v>
      </c>
      <c r="C54">
        <v>106.97</v>
      </c>
    </row>
    <row r="55" spans="1:3" ht="15.75">
      <c r="A55" t="s">
        <v>57</v>
      </c>
      <c r="B55" t="s">
        <v>178</v>
      </c>
      <c r="C55">
        <v>-1590957.86</v>
      </c>
    </row>
    <row r="56" spans="1:3" ht="15.75">
      <c r="A56" t="s">
        <v>57</v>
      </c>
      <c r="B56" t="s">
        <v>60</v>
      </c>
      <c r="C56">
        <v>-3476285.15</v>
      </c>
    </row>
    <row r="57" spans="2:3" ht="15.75">
      <c r="B57" t="s">
        <v>63</v>
      </c>
      <c r="C57">
        <v>13213430.53</v>
      </c>
    </row>
    <row r="58" spans="1:3" ht="15.75">
      <c r="A58" t="s">
        <v>179</v>
      </c>
      <c r="C58">
        <v>0</v>
      </c>
    </row>
    <row r="59" spans="2:3" ht="15.75">
      <c r="B59" t="s">
        <v>9</v>
      </c>
      <c r="C59">
        <v>8310278.13</v>
      </c>
    </row>
    <row r="60" spans="2:3" ht="15.75">
      <c r="B60" t="s">
        <v>10</v>
      </c>
      <c r="C60">
        <v>11908.44</v>
      </c>
    </row>
    <row r="61" spans="2:3" ht="15.75">
      <c r="B61" t="s">
        <v>11</v>
      </c>
      <c r="C61">
        <v>3978.13</v>
      </c>
    </row>
    <row r="62" spans="2:3" ht="15.75">
      <c r="B62" t="s">
        <v>12</v>
      </c>
      <c r="C62">
        <v>60597.49</v>
      </c>
    </row>
    <row r="63" spans="2:3" ht="15.75">
      <c r="B63" t="s">
        <v>13</v>
      </c>
      <c r="C63">
        <v>0</v>
      </c>
    </row>
    <row r="64" spans="2:3" ht="15.75">
      <c r="B64" t="s">
        <v>14</v>
      </c>
      <c r="C64">
        <v>4826668.34</v>
      </c>
    </row>
  </sheetData>
  <sheetProtection/>
  <printOptions/>
  <pageMargins left="0.75" right="0.75" top="1" bottom="1" header="0.3" footer="0.3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29">
      <selection activeCell="F60" sqref="F60:F65"/>
    </sheetView>
  </sheetViews>
  <sheetFormatPr defaultColWidth="11.00390625" defaultRowHeight="15.75"/>
  <cols>
    <col min="5" max="5" width="38.875" style="0" customWidth="1"/>
  </cols>
  <sheetData>
    <row r="1" spans="1:6" ht="15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.75">
      <c r="A2">
        <v>10</v>
      </c>
      <c r="B2" t="s">
        <v>6</v>
      </c>
      <c r="C2" t="s">
        <v>7</v>
      </c>
      <c r="D2" t="s">
        <v>85</v>
      </c>
      <c r="E2" t="s">
        <v>85</v>
      </c>
      <c r="F2">
        <v>0</v>
      </c>
    </row>
    <row r="3" spans="1:6" ht="15.75">
      <c r="A3">
        <v>10</v>
      </c>
      <c r="B3" t="s">
        <v>6</v>
      </c>
      <c r="C3" t="s">
        <v>7</v>
      </c>
      <c r="E3" t="s">
        <v>9</v>
      </c>
      <c r="F3">
        <v>592823.13</v>
      </c>
    </row>
    <row r="4" spans="1:6" ht="15.75">
      <c r="A4">
        <v>10</v>
      </c>
      <c r="B4" t="s">
        <v>6</v>
      </c>
      <c r="C4" t="s">
        <v>7</v>
      </c>
      <c r="E4" t="s">
        <v>10</v>
      </c>
      <c r="F4">
        <v>14931.51</v>
      </c>
    </row>
    <row r="5" spans="1:6" ht="15.75">
      <c r="A5">
        <v>10</v>
      </c>
      <c r="B5" t="s">
        <v>6</v>
      </c>
      <c r="C5" t="s">
        <v>7</v>
      </c>
      <c r="E5" t="s">
        <v>11</v>
      </c>
      <c r="F5">
        <v>3963.29</v>
      </c>
    </row>
    <row r="6" spans="1:6" ht="15.75">
      <c r="A6">
        <v>10</v>
      </c>
      <c r="B6" t="s">
        <v>6</v>
      </c>
      <c r="C6" t="s">
        <v>7</v>
      </c>
      <c r="E6" t="s">
        <v>12</v>
      </c>
      <c r="F6">
        <v>14912.36</v>
      </c>
    </row>
    <row r="7" spans="1:6" ht="15.75">
      <c r="A7">
        <v>10</v>
      </c>
      <c r="B7" t="s">
        <v>6</v>
      </c>
      <c r="C7" t="s">
        <v>7</v>
      </c>
      <c r="E7" t="s">
        <v>13</v>
      </c>
      <c r="F7">
        <v>0</v>
      </c>
    </row>
    <row r="8" spans="1:6" ht="15.75">
      <c r="A8">
        <v>10</v>
      </c>
      <c r="B8" t="s">
        <v>6</v>
      </c>
      <c r="C8" t="s">
        <v>7</v>
      </c>
      <c r="E8" t="s">
        <v>14</v>
      </c>
      <c r="F8">
        <v>79277.06</v>
      </c>
    </row>
    <row r="9" spans="1:6" ht="15.75">
      <c r="A9">
        <v>10</v>
      </c>
      <c r="B9" t="s">
        <v>6</v>
      </c>
      <c r="C9" t="s">
        <v>15</v>
      </c>
      <c r="D9" t="s">
        <v>16</v>
      </c>
      <c r="E9" t="s">
        <v>86</v>
      </c>
      <c r="F9">
        <v>332.54</v>
      </c>
    </row>
    <row r="10" spans="1:6" ht="15.75">
      <c r="A10">
        <v>10</v>
      </c>
      <c r="B10" t="s">
        <v>6</v>
      </c>
      <c r="C10" t="s">
        <v>15</v>
      </c>
      <c r="D10" t="s">
        <v>16</v>
      </c>
      <c r="E10" t="s">
        <v>87</v>
      </c>
      <c r="F10">
        <v>-2500</v>
      </c>
    </row>
    <row r="11" spans="1:6" ht="15.75">
      <c r="A11">
        <v>10</v>
      </c>
      <c r="B11" t="s">
        <v>6</v>
      </c>
      <c r="C11" t="s">
        <v>15</v>
      </c>
      <c r="D11" t="s">
        <v>16</v>
      </c>
      <c r="E11" t="s">
        <v>88</v>
      </c>
      <c r="F11">
        <v>74600</v>
      </c>
    </row>
    <row r="12" spans="1:6" ht="15.75">
      <c r="A12">
        <v>10</v>
      </c>
      <c r="B12" t="s">
        <v>6</v>
      </c>
      <c r="C12" t="s">
        <v>15</v>
      </c>
      <c r="D12" t="s">
        <v>16</v>
      </c>
      <c r="E12" t="s">
        <v>89</v>
      </c>
      <c r="F12">
        <v>984641.33</v>
      </c>
    </row>
    <row r="13" spans="1:6" ht="15.75">
      <c r="A13">
        <v>10</v>
      </c>
      <c r="B13" t="s">
        <v>6</v>
      </c>
      <c r="C13" t="s">
        <v>15</v>
      </c>
      <c r="D13" t="s">
        <v>16</v>
      </c>
      <c r="E13" t="s">
        <v>90</v>
      </c>
      <c r="F13">
        <v>1600</v>
      </c>
    </row>
    <row r="14" spans="1:6" ht="15.75">
      <c r="A14">
        <v>10</v>
      </c>
      <c r="B14" t="s">
        <v>6</v>
      </c>
      <c r="C14" t="s">
        <v>15</v>
      </c>
      <c r="D14" t="s">
        <v>16</v>
      </c>
      <c r="E14" t="s">
        <v>91</v>
      </c>
      <c r="F14">
        <v>1964.38</v>
      </c>
    </row>
    <row r="15" spans="1:6" ht="15.75">
      <c r="A15">
        <v>10</v>
      </c>
      <c r="B15" t="s">
        <v>6</v>
      </c>
      <c r="C15" t="s">
        <v>15</v>
      </c>
      <c r="D15" t="s">
        <v>16</v>
      </c>
      <c r="E15" t="s">
        <v>92</v>
      </c>
      <c r="F15">
        <v>140</v>
      </c>
    </row>
    <row r="16" spans="1:6" ht="15.75">
      <c r="A16">
        <v>10</v>
      </c>
      <c r="B16" t="s">
        <v>6</v>
      </c>
      <c r="C16" t="s">
        <v>15</v>
      </c>
      <c r="D16" t="s">
        <v>16</v>
      </c>
      <c r="E16" t="s">
        <v>93</v>
      </c>
      <c r="F16">
        <v>115730.56</v>
      </c>
    </row>
    <row r="17" spans="1:6" ht="15.75">
      <c r="A17">
        <v>10</v>
      </c>
      <c r="B17" t="s">
        <v>6</v>
      </c>
      <c r="C17" t="s">
        <v>15</v>
      </c>
      <c r="D17" t="s">
        <v>16</v>
      </c>
      <c r="E17" t="s">
        <v>94</v>
      </c>
      <c r="F17">
        <v>9500</v>
      </c>
    </row>
    <row r="18" spans="1:6" ht="15.75">
      <c r="A18">
        <v>10</v>
      </c>
      <c r="B18" t="s">
        <v>6</v>
      </c>
      <c r="C18" t="s">
        <v>15</v>
      </c>
      <c r="D18" t="s">
        <v>16</v>
      </c>
      <c r="E18" t="s">
        <v>95</v>
      </c>
      <c r="F18">
        <v>3208.61</v>
      </c>
    </row>
    <row r="19" spans="1:6" ht="15.75">
      <c r="A19">
        <v>10</v>
      </c>
      <c r="B19" t="s">
        <v>6</v>
      </c>
      <c r="C19" t="s">
        <v>15</v>
      </c>
      <c r="D19" t="s">
        <v>16</v>
      </c>
      <c r="E19" t="s">
        <v>96</v>
      </c>
      <c r="F19">
        <v>2285117.3</v>
      </c>
    </row>
    <row r="20" spans="1:6" ht="15.75">
      <c r="A20">
        <v>10</v>
      </c>
      <c r="B20" t="s">
        <v>6</v>
      </c>
      <c r="C20" t="s">
        <v>15</v>
      </c>
      <c r="D20" t="s">
        <v>16</v>
      </c>
      <c r="E20" t="s">
        <v>97</v>
      </c>
      <c r="F20">
        <v>300</v>
      </c>
    </row>
    <row r="21" spans="1:6" ht="15.75">
      <c r="A21">
        <v>10</v>
      </c>
      <c r="B21" t="s">
        <v>6</v>
      </c>
      <c r="C21" t="s">
        <v>15</v>
      </c>
      <c r="D21" t="s">
        <v>16</v>
      </c>
      <c r="E21" t="s">
        <v>98</v>
      </c>
      <c r="F21">
        <v>21000</v>
      </c>
    </row>
    <row r="22" spans="1:6" ht="15.75">
      <c r="A22">
        <v>10</v>
      </c>
      <c r="B22" t="s">
        <v>6</v>
      </c>
      <c r="C22" t="s">
        <v>15</v>
      </c>
      <c r="D22" t="s">
        <v>16</v>
      </c>
      <c r="E22" t="s">
        <v>99</v>
      </c>
      <c r="F22">
        <v>2079884.59</v>
      </c>
    </row>
    <row r="23" spans="1:6" ht="15.75">
      <c r="A23">
        <v>10</v>
      </c>
      <c r="B23" t="s">
        <v>6</v>
      </c>
      <c r="C23" t="s">
        <v>15</v>
      </c>
      <c r="D23" t="s">
        <v>16</v>
      </c>
      <c r="E23" t="s">
        <v>100</v>
      </c>
      <c r="F23">
        <v>700</v>
      </c>
    </row>
    <row r="24" spans="1:6" ht="15.75">
      <c r="A24">
        <v>10</v>
      </c>
      <c r="B24" t="s">
        <v>6</v>
      </c>
      <c r="C24" t="s">
        <v>15</v>
      </c>
      <c r="D24" t="s">
        <v>16</v>
      </c>
      <c r="E24" t="s">
        <v>101</v>
      </c>
      <c r="F24">
        <v>826676</v>
      </c>
    </row>
    <row r="25" spans="1:6" ht="15.75">
      <c r="A25">
        <v>10</v>
      </c>
      <c r="B25" t="s">
        <v>6</v>
      </c>
      <c r="C25" t="s">
        <v>15</v>
      </c>
      <c r="D25" t="s">
        <v>16</v>
      </c>
      <c r="E25" t="s">
        <v>102</v>
      </c>
      <c r="F25">
        <v>204590.21</v>
      </c>
    </row>
    <row r="26" spans="1:6" ht="15.75">
      <c r="A26">
        <v>10</v>
      </c>
      <c r="B26" t="s">
        <v>6</v>
      </c>
      <c r="C26" t="s">
        <v>15</v>
      </c>
      <c r="D26" t="s">
        <v>16</v>
      </c>
      <c r="E26" t="s">
        <v>103</v>
      </c>
      <c r="F26">
        <v>1951970</v>
      </c>
    </row>
    <row r="27" spans="1:6" ht="15.75">
      <c r="A27">
        <v>10</v>
      </c>
      <c r="B27" t="s">
        <v>6</v>
      </c>
      <c r="C27" t="s">
        <v>15</v>
      </c>
      <c r="D27" t="s">
        <v>16</v>
      </c>
      <c r="E27" t="s">
        <v>104</v>
      </c>
      <c r="F27">
        <v>118989.76</v>
      </c>
    </row>
    <row r="28" spans="1:6" ht="15.75">
      <c r="A28">
        <v>10</v>
      </c>
      <c r="B28" t="s">
        <v>6</v>
      </c>
      <c r="C28" t="s">
        <v>15</v>
      </c>
      <c r="D28" t="s">
        <v>16</v>
      </c>
      <c r="E28" t="s">
        <v>105</v>
      </c>
      <c r="F28">
        <v>955.58</v>
      </c>
    </row>
    <row r="29" spans="1:6" ht="15.75">
      <c r="A29">
        <v>10</v>
      </c>
      <c r="B29" t="s">
        <v>6</v>
      </c>
      <c r="C29" t="s">
        <v>15</v>
      </c>
      <c r="D29" t="s">
        <v>16</v>
      </c>
      <c r="E29" t="s">
        <v>106</v>
      </c>
      <c r="F29">
        <v>480756.54</v>
      </c>
    </row>
    <row r="30" spans="1:6" ht="15.75">
      <c r="A30">
        <v>10</v>
      </c>
      <c r="B30" t="s">
        <v>6</v>
      </c>
      <c r="C30" t="s">
        <v>15</v>
      </c>
      <c r="D30" t="s">
        <v>16</v>
      </c>
      <c r="E30" t="s">
        <v>107</v>
      </c>
      <c r="F30">
        <v>172600</v>
      </c>
    </row>
    <row r="31" spans="1:6" ht="15.75">
      <c r="A31">
        <v>10</v>
      </c>
      <c r="B31" t="s">
        <v>6</v>
      </c>
      <c r="C31" t="s">
        <v>15</v>
      </c>
      <c r="D31" t="s">
        <v>16</v>
      </c>
      <c r="E31" t="s">
        <v>108</v>
      </c>
      <c r="F31">
        <v>1415482.61</v>
      </c>
    </row>
    <row r="32" spans="1:6" ht="15.75">
      <c r="A32">
        <v>10</v>
      </c>
      <c r="B32" t="s">
        <v>6</v>
      </c>
      <c r="C32" t="s">
        <v>15</v>
      </c>
      <c r="D32" t="s">
        <v>16</v>
      </c>
      <c r="E32" t="s">
        <v>109</v>
      </c>
      <c r="F32">
        <v>6500</v>
      </c>
    </row>
    <row r="33" spans="1:6" ht="15.75">
      <c r="A33">
        <v>10</v>
      </c>
      <c r="B33" t="s">
        <v>6</v>
      </c>
      <c r="C33" t="s">
        <v>15</v>
      </c>
      <c r="D33" t="s">
        <v>16</v>
      </c>
      <c r="E33" t="s">
        <v>110</v>
      </c>
      <c r="F33">
        <v>400</v>
      </c>
    </row>
    <row r="34" spans="1:6" ht="15.75">
      <c r="A34">
        <v>10</v>
      </c>
      <c r="B34" t="s">
        <v>6</v>
      </c>
      <c r="C34" t="s">
        <v>15</v>
      </c>
      <c r="D34" t="s">
        <v>16</v>
      </c>
      <c r="E34" t="s">
        <v>111</v>
      </c>
      <c r="F34">
        <v>118408.59</v>
      </c>
    </row>
    <row r="35" spans="1:6" ht="15.75">
      <c r="A35">
        <v>10</v>
      </c>
      <c r="B35" t="s">
        <v>6</v>
      </c>
      <c r="C35" t="s">
        <v>15</v>
      </c>
      <c r="D35" t="s">
        <v>16</v>
      </c>
      <c r="E35" t="s">
        <v>112</v>
      </c>
      <c r="F35">
        <v>26.31</v>
      </c>
    </row>
    <row r="36" spans="1:6" ht="15.75">
      <c r="A36">
        <v>10</v>
      </c>
      <c r="B36" t="s">
        <v>6</v>
      </c>
      <c r="C36" t="s">
        <v>15</v>
      </c>
      <c r="D36" t="s">
        <v>16</v>
      </c>
      <c r="E36" t="s">
        <v>113</v>
      </c>
      <c r="F36">
        <v>30</v>
      </c>
    </row>
    <row r="37" spans="1:6" ht="15.75">
      <c r="A37">
        <v>10</v>
      </c>
      <c r="B37" t="s">
        <v>6</v>
      </c>
      <c r="C37" t="s">
        <v>15</v>
      </c>
      <c r="D37" t="s">
        <v>16</v>
      </c>
      <c r="E37" t="s">
        <v>114</v>
      </c>
      <c r="F37">
        <v>167.73</v>
      </c>
    </row>
    <row r="38" spans="1:6" ht="15.75">
      <c r="A38">
        <v>10</v>
      </c>
      <c r="B38" t="s">
        <v>6</v>
      </c>
      <c r="C38" t="s">
        <v>15</v>
      </c>
      <c r="D38" t="s">
        <v>16</v>
      </c>
      <c r="E38" t="s">
        <v>115</v>
      </c>
      <c r="F38">
        <v>568.21</v>
      </c>
    </row>
    <row r="39" spans="1:6" ht="15.75">
      <c r="A39">
        <v>10</v>
      </c>
      <c r="B39" t="s">
        <v>6</v>
      </c>
      <c r="C39" t="s">
        <v>15</v>
      </c>
      <c r="D39" t="s">
        <v>16</v>
      </c>
      <c r="E39" t="s">
        <v>116</v>
      </c>
      <c r="F39">
        <v>595.23</v>
      </c>
    </row>
    <row r="40" spans="1:6" ht="15.75">
      <c r="A40">
        <v>10</v>
      </c>
      <c r="B40" t="s">
        <v>6</v>
      </c>
      <c r="C40" t="s">
        <v>15</v>
      </c>
      <c r="D40" t="s">
        <v>16</v>
      </c>
      <c r="E40" t="s">
        <v>117</v>
      </c>
      <c r="F40">
        <v>2200</v>
      </c>
    </row>
    <row r="41" spans="1:6" ht="15.75">
      <c r="A41">
        <v>10</v>
      </c>
      <c r="B41" t="s">
        <v>6</v>
      </c>
      <c r="C41" t="s">
        <v>15</v>
      </c>
      <c r="D41" t="s">
        <v>16</v>
      </c>
      <c r="E41" t="s">
        <v>118</v>
      </c>
      <c r="F41">
        <v>2900</v>
      </c>
    </row>
    <row r="42" spans="1:6" ht="15.75">
      <c r="A42">
        <v>10</v>
      </c>
      <c r="B42" t="s">
        <v>6</v>
      </c>
      <c r="C42" t="s">
        <v>15</v>
      </c>
      <c r="D42" t="s">
        <v>16</v>
      </c>
      <c r="E42" t="s">
        <v>119</v>
      </c>
      <c r="F42">
        <v>32681.3</v>
      </c>
    </row>
    <row r="43" spans="1:6" ht="15.75">
      <c r="A43">
        <v>10</v>
      </c>
      <c r="B43" t="s">
        <v>6</v>
      </c>
      <c r="C43" t="s">
        <v>15</v>
      </c>
      <c r="D43" t="s">
        <v>16</v>
      </c>
      <c r="E43" t="s">
        <v>120</v>
      </c>
      <c r="F43">
        <v>999155.38</v>
      </c>
    </row>
    <row r="44" spans="1:6" ht="15.75">
      <c r="A44">
        <v>10</v>
      </c>
      <c r="B44" t="s">
        <v>6</v>
      </c>
      <c r="C44" t="s">
        <v>15</v>
      </c>
      <c r="D44" t="s">
        <v>16</v>
      </c>
      <c r="E44" t="s">
        <v>121</v>
      </c>
      <c r="F44">
        <v>19400</v>
      </c>
    </row>
    <row r="45" spans="1:6" ht="15.75">
      <c r="A45">
        <v>10</v>
      </c>
      <c r="B45" t="s">
        <v>6</v>
      </c>
      <c r="C45" t="s">
        <v>15</v>
      </c>
      <c r="D45" t="s">
        <v>16</v>
      </c>
      <c r="E45" t="s">
        <v>122</v>
      </c>
      <c r="F45">
        <v>1000</v>
      </c>
    </row>
    <row r="46" spans="1:6" ht="15.75">
      <c r="A46">
        <v>10</v>
      </c>
      <c r="B46" t="s">
        <v>6</v>
      </c>
      <c r="C46" t="s">
        <v>15</v>
      </c>
      <c r="D46" t="s">
        <v>16</v>
      </c>
      <c r="E46" t="s">
        <v>123</v>
      </c>
      <c r="F46">
        <v>24642.12</v>
      </c>
    </row>
    <row r="47" spans="1:6" ht="15.75">
      <c r="A47">
        <v>10</v>
      </c>
      <c r="B47" t="s">
        <v>6</v>
      </c>
      <c r="C47" t="s">
        <v>15</v>
      </c>
      <c r="D47" t="s">
        <v>16</v>
      </c>
      <c r="E47" t="s">
        <v>124</v>
      </c>
      <c r="F47">
        <v>1711.94</v>
      </c>
    </row>
    <row r="48" spans="1:6" ht="15.75">
      <c r="A48">
        <v>10</v>
      </c>
      <c r="B48" t="s">
        <v>6</v>
      </c>
      <c r="C48" t="s">
        <v>15</v>
      </c>
      <c r="D48" t="s">
        <v>16</v>
      </c>
      <c r="E48" t="s">
        <v>125</v>
      </c>
      <c r="F48">
        <v>8198.26</v>
      </c>
    </row>
    <row r="49" spans="1:6" ht="15.75">
      <c r="A49">
        <v>10</v>
      </c>
      <c r="B49" t="s">
        <v>6</v>
      </c>
      <c r="C49" t="s">
        <v>15</v>
      </c>
      <c r="D49" t="s">
        <v>16</v>
      </c>
      <c r="E49" t="s">
        <v>126</v>
      </c>
      <c r="F49">
        <v>53500</v>
      </c>
    </row>
    <row r="50" spans="1:6" ht="15.75">
      <c r="A50">
        <v>10</v>
      </c>
      <c r="B50" t="s">
        <v>6</v>
      </c>
      <c r="C50" t="s">
        <v>15</v>
      </c>
      <c r="D50" t="s">
        <v>16</v>
      </c>
      <c r="E50" t="s">
        <v>127</v>
      </c>
      <c r="F50">
        <v>192.43</v>
      </c>
    </row>
    <row r="51" spans="1:6" ht="15.75">
      <c r="A51">
        <v>10</v>
      </c>
      <c r="B51" t="s">
        <v>6</v>
      </c>
      <c r="C51" t="s">
        <v>15</v>
      </c>
      <c r="D51" t="s">
        <v>16</v>
      </c>
      <c r="E51" t="s">
        <v>128</v>
      </c>
      <c r="F51">
        <v>8.86</v>
      </c>
    </row>
    <row r="52" spans="1:6" ht="15.75">
      <c r="A52">
        <v>10</v>
      </c>
      <c r="B52" t="s">
        <v>6</v>
      </c>
      <c r="C52" t="s">
        <v>15</v>
      </c>
      <c r="D52" t="s">
        <v>16</v>
      </c>
      <c r="E52" t="s">
        <v>129</v>
      </c>
      <c r="F52">
        <v>50000</v>
      </c>
    </row>
    <row r="53" spans="1:6" ht="15.75">
      <c r="A53">
        <v>10</v>
      </c>
      <c r="B53" t="s">
        <v>6</v>
      </c>
      <c r="C53" t="s">
        <v>15</v>
      </c>
      <c r="D53" t="s">
        <v>16</v>
      </c>
      <c r="E53" t="s">
        <v>130</v>
      </c>
      <c r="F53">
        <v>-50000</v>
      </c>
    </row>
    <row r="54" spans="1:6" ht="15.75">
      <c r="A54">
        <v>10</v>
      </c>
      <c r="B54" t="s">
        <v>6</v>
      </c>
      <c r="C54" t="s">
        <v>56</v>
      </c>
      <c r="D54" t="s">
        <v>57</v>
      </c>
      <c r="E54" t="s">
        <v>61</v>
      </c>
      <c r="F54">
        <v>-3777041.1</v>
      </c>
    </row>
    <row r="55" spans="1:6" ht="15.75">
      <c r="A55">
        <v>10</v>
      </c>
      <c r="B55" t="s">
        <v>6</v>
      </c>
      <c r="C55" t="s">
        <v>56</v>
      </c>
      <c r="D55" t="s">
        <v>57</v>
      </c>
      <c r="E55" t="s">
        <v>131</v>
      </c>
      <c r="F55">
        <v>-1346200.26</v>
      </c>
    </row>
    <row r="56" spans="1:6" ht="15.75">
      <c r="A56">
        <v>10</v>
      </c>
      <c r="B56" t="s">
        <v>6</v>
      </c>
      <c r="C56" t="s">
        <v>56</v>
      </c>
      <c r="D56" t="s">
        <v>57</v>
      </c>
      <c r="E56" t="s">
        <v>60</v>
      </c>
      <c r="F56">
        <v>-1341112.24</v>
      </c>
    </row>
    <row r="57" spans="1:6" ht="15.75">
      <c r="A57">
        <v>10</v>
      </c>
      <c r="B57" t="s">
        <v>6</v>
      </c>
      <c r="C57" t="s">
        <v>56</v>
      </c>
      <c r="D57" t="s">
        <v>57</v>
      </c>
      <c r="E57" t="s">
        <v>58</v>
      </c>
      <c r="F57">
        <v>410</v>
      </c>
    </row>
    <row r="58" spans="1:6" ht="15.75">
      <c r="A58">
        <v>10</v>
      </c>
      <c r="C58" t="s">
        <v>62</v>
      </c>
      <c r="E58" t="s">
        <v>63</v>
      </c>
      <c r="F58">
        <v>6262490.12</v>
      </c>
    </row>
    <row r="59" spans="1:6" ht="15.75">
      <c r="A59">
        <v>10</v>
      </c>
      <c r="B59" t="s">
        <v>6</v>
      </c>
      <c r="C59" t="s">
        <v>64</v>
      </c>
      <c r="D59" t="s">
        <v>132</v>
      </c>
      <c r="F59">
        <v>0</v>
      </c>
    </row>
    <row r="60" spans="1:6" ht="15.75">
      <c r="A60">
        <v>10</v>
      </c>
      <c r="B60" t="s">
        <v>6</v>
      </c>
      <c r="C60" t="s">
        <v>64</v>
      </c>
      <c r="E60" t="s">
        <v>9</v>
      </c>
      <c r="F60">
        <v>3052470.16</v>
      </c>
    </row>
    <row r="61" spans="1:6" ht="15.75">
      <c r="A61">
        <v>10</v>
      </c>
      <c r="B61" t="s">
        <v>6</v>
      </c>
      <c r="C61" t="s">
        <v>64</v>
      </c>
      <c r="E61" t="s">
        <v>10</v>
      </c>
      <c r="F61">
        <v>15507.22</v>
      </c>
    </row>
    <row r="62" spans="1:6" ht="15.75">
      <c r="A62">
        <v>10</v>
      </c>
      <c r="B62" t="s">
        <v>6</v>
      </c>
      <c r="C62" t="s">
        <v>64</v>
      </c>
      <c r="E62" t="s">
        <v>11</v>
      </c>
      <c r="F62">
        <v>3972.15</v>
      </c>
    </row>
    <row r="63" spans="1:6" ht="15.75">
      <c r="A63">
        <v>10</v>
      </c>
      <c r="B63" t="s">
        <v>6</v>
      </c>
      <c r="C63" t="s">
        <v>64</v>
      </c>
      <c r="E63" t="s">
        <v>12</v>
      </c>
      <c r="F63">
        <v>8845.13</v>
      </c>
    </row>
    <row r="64" spans="1:6" ht="15.75">
      <c r="A64">
        <v>10</v>
      </c>
      <c r="B64" t="s">
        <v>6</v>
      </c>
      <c r="C64" t="s">
        <v>64</v>
      </c>
      <c r="E64" t="s">
        <v>13</v>
      </c>
      <c r="F64">
        <v>0</v>
      </c>
    </row>
    <row r="65" spans="1:6" ht="15.75">
      <c r="A65">
        <v>10</v>
      </c>
      <c r="B65" t="s">
        <v>6</v>
      </c>
      <c r="C65" t="s">
        <v>64</v>
      </c>
      <c r="E65" t="s">
        <v>14</v>
      </c>
      <c r="F65">
        <v>3181695.46</v>
      </c>
    </row>
  </sheetData>
  <sheetProtection/>
  <printOptions/>
  <pageMargins left="0.75" right="0.75" top="1" bottom="1" header="0.3" footer="0.3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8">
      <selection activeCell="B50" sqref="B50"/>
    </sheetView>
  </sheetViews>
  <sheetFormatPr defaultColWidth="11.00390625" defaultRowHeight="15.75"/>
  <cols>
    <col min="1" max="3" width="52.875" style="0" customWidth="1"/>
  </cols>
  <sheetData>
    <row r="1" spans="1:3" ht="15.75">
      <c r="A1" t="s">
        <v>3</v>
      </c>
      <c r="B1" t="s">
        <v>4</v>
      </c>
      <c r="C1" t="s">
        <v>5</v>
      </c>
    </row>
    <row r="2" spans="1:3" ht="15.75">
      <c r="A2" t="s">
        <v>8</v>
      </c>
      <c r="B2" t="s">
        <v>8</v>
      </c>
      <c r="C2">
        <f>SUM(C3:C8)</f>
        <v>493527.29000000004</v>
      </c>
    </row>
    <row r="3" spans="2:3" ht="15.75">
      <c r="B3" t="s">
        <v>66</v>
      </c>
      <c r="C3">
        <v>230865.17</v>
      </c>
    </row>
    <row r="4" spans="2:3" ht="15.75">
      <c r="B4" t="s">
        <v>10</v>
      </c>
      <c r="C4">
        <v>13435.13</v>
      </c>
    </row>
    <row r="5" spans="2:3" ht="15.75">
      <c r="B5" t="s">
        <v>11</v>
      </c>
      <c r="C5">
        <v>3959.65</v>
      </c>
    </row>
    <row r="6" spans="2:3" ht="15.75">
      <c r="B6" t="s">
        <v>12</v>
      </c>
      <c r="C6">
        <v>21856.56</v>
      </c>
    </row>
    <row r="7" spans="2:3" ht="15.75">
      <c r="B7" t="s">
        <v>13</v>
      </c>
      <c r="C7">
        <v>0</v>
      </c>
    </row>
    <row r="8" spans="2:3" ht="15.75">
      <c r="B8" t="s">
        <v>14</v>
      </c>
      <c r="C8">
        <v>223410.78</v>
      </c>
    </row>
    <row r="12" spans="1:3" ht="15.75">
      <c r="A12" t="s">
        <v>16</v>
      </c>
      <c r="B12" t="s">
        <v>17</v>
      </c>
      <c r="C12">
        <v>-8280.18</v>
      </c>
    </row>
    <row r="13" spans="1:3" ht="15.75">
      <c r="A13" t="s">
        <v>16</v>
      </c>
      <c r="B13" t="s">
        <v>18</v>
      </c>
      <c r="C13">
        <v>61300</v>
      </c>
    </row>
    <row r="14" spans="1:3" ht="15.75">
      <c r="A14" t="s">
        <v>16</v>
      </c>
      <c r="B14" t="s">
        <v>19</v>
      </c>
      <c r="C14">
        <v>4586.91</v>
      </c>
    </row>
    <row r="15" spans="1:3" ht="15.75">
      <c r="A15" t="s">
        <v>16</v>
      </c>
      <c r="B15" t="s">
        <v>20</v>
      </c>
      <c r="C15">
        <v>900</v>
      </c>
    </row>
    <row r="16" spans="1:3" ht="15.75">
      <c r="A16" t="s">
        <v>16</v>
      </c>
      <c r="B16" t="s">
        <v>21</v>
      </c>
      <c r="C16">
        <v>1850000</v>
      </c>
    </row>
    <row r="17" spans="1:3" ht="15.75">
      <c r="A17" t="s">
        <v>16</v>
      </c>
      <c r="B17" t="s">
        <v>22</v>
      </c>
      <c r="C17">
        <v>20000</v>
      </c>
    </row>
    <row r="18" spans="1:3" ht="15.75">
      <c r="A18" t="s">
        <v>16</v>
      </c>
      <c r="B18" t="s">
        <v>23</v>
      </c>
      <c r="C18">
        <v>9882.35</v>
      </c>
    </row>
    <row r="19" spans="1:3" ht="15.75">
      <c r="A19" t="s">
        <v>16</v>
      </c>
      <c r="B19" t="s">
        <v>24</v>
      </c>
      <c r="C19">
        <v>5055</v>
      </c>
    </row>
    <row r="20" spans="1:3" ht="15.75">
      <c r="A20" t="s">
        <v>16</v>
      </c>
      <c r="B20" t="s">
        <v>25</v>
      </c>
      <c r="C20">
        <v>5520.51</v>
      </c>
    </row>
    <row r="21" spans="1:3" ht="15.75">
      <c r="A21" t="s">
        <v>16</v>
      </c>
      <c r="B21" t="s">
        <v>26</v>
      </c>
      <c r="C21">
        <v>402930.74</v>
      </c>
    </row>
    <row r="22" spans="1:3" ht="15.75">
      <c r="A22" t="s">
        <v>16</v>
      </c>
      <c r="B22" t="s">
        <v>27</v>
      </c>
      <c r="C22">
        <v>16600</v>
      </c>
    </row>
    <row r="23" spans="1:3" ht="15.75">
      <c r="A23" t="s">
        <v>16</v>
      </c>
      <c r="B23" t="s">
        <v>28</v>
      </c>
      <c r="C23">
        <v>29447.8</v>
      </c>
    </row>
    <row r="24" spans="1:3" ht="15.75">
      <c r="A24" t="s">
        <v>16</v>
      </c>
      <c r="B24" t="s">
        <v>29</v>
      </c>
      <c r="C24">
        <v>18500</v>
      </c>
    </row>
    <row r="25" spans="1:3" ht="15.75">
      <c r="A25" t="s">
        <v>16</v>
      </c>
      <c r="B25" t="s">
        <v>30</v>
      </c>
      <c r="C25">
        <v>80070.59</v>
      </c>
    </row>
    <row r="26" spans="1:3" ht="15.75">
      <c r="A26" t="s">
        <v>16</v>
      </c>
      <c r="B26" t="s">
        <v>31</v>
      </c>
      <c r="C26">
        <v>7552.78</v>
      </c>
    </row>
    <row r="27" spans="1:3" ht="15.75">
      <c r="A27" t="s">
        <v>16</v>
      </c>
      <c r="B27" t="s">
        <v>32</v>
      </c>
      <c r="C27">
        <v>727.4</v>
      </c>
    </row>
    <row r="28" spans="1:3" ht="15.75">
      <c r="A28" t="s">
        <v>16</v>
      </c>
      <c r="B28" t="s">
        <v>33</v>
      </c>
      <c r="C28">
        <v>100</v>
      </c>
    </row>
    <row r="29" spans="1:3" ht="15.75">
      <c r="A29" t="s">
        <v>16</v>
      </c>
      <c r="B29" t="s">
        <v>34</v>
      </c>
      <c r="C29">
        <v>355817</v>
      </c>
    </row>
    <row r="30" spans="1:3" ht="15.75">
      <c r="A30" t="s">
        <v>16</v>
      </c>
      <c r="B30" t="s">
        <v>35</v>
      </c>
      <c r="C30">
        <v>1000000</v>
      </c>
    </row>
    <row r="31" spans="1:3" ht="15.75">
      <c r="A31" t="s">
        <v>16</v>
      </c>
      <c r="B31" t="s">
        <v>36</v>
      </c>
      <c r="C31">
        <v>350.26</v>
      </c>
    </row>
    <row r="32" spans="1:3" ht="15.75">
      <c r="A32" t="s">
        <v>16</v>
      </c>
      <c r="B32" t="s">
        <v>37</v>
      </c>
      <c r="C32">
        <v>160</v>
      </c>
    </row>
    <row r="33" spans="1:3" ht="15.75">
      <c r="A33" t="s">
        <v>16</v>
      </c>
      <c r="B33" t="s">
        <v>38</v>
      </c>
      <c r="C33">
        <v>25</v>
      </c>
    </row>
    <row r="34" spans="1:3" ht="15.75">
      <c r="A34" t="s">
        <v>16</v>
      </c>
      <c r="B34" t="s">
        <v>39</v>
      </c>
      <c r="C34">
        <v>568.21</v>
      </c>
    </row>
    <row r="35" spans="1:3" ht="15.75">
      <c r="A35" t="s">
        <v>16</v>
      </c>
      <c r="B35" t="s">
        <v>40</v>
      </c>
      <c r="C35">
        <v>75.63</v>
      </c>
    </row>
    <row r="36" spans="1:3" ht="15.75">
      <c r="A36" t="s">
        <v>16</v>
      </c>
      <c r="B36" t="s">
        <v>41</v>
      </c>
      <c r="C36">
        <v>7.63</v>
      </c>
    </row>
    <row r="37" spans="1:3" ht="15.75">
      <c r="A37" t="s">
        <v>16</v>
      </c>
      <c r="B37" t="s">
        <v>42</v>
      </c>
      <c r="C37">
        <v>4324.12</v>
      </c>
    </row>
    <row r="38" spans="1:3" ht="15.75">
      <c r="A38" t="s">
        <v>16</v>
      </c>
      <c r="B38" t="s">
        <v>43</v>
      </c>
      <c r="C38">
        <v>48.81</v>
      </c>
    </row>
    <row r="39" spans="1:3" ht="15.75">
      <c r="A39" t="s">
        <v>16</v>
      </c>
      <c r="B39" t="s">
        <v>44</v>
      </c>
      <c r="C39">
        <v>110.18</v>
      </c>
    </row>
    <row r="40" spans="1:3" ht="15.75">
      <c r="A40" t="s">
        <v>16</v>
      </c>
      <c r="B40" t="s">
        <v>45</v>
      </c>
      <c r="C40">
        <v>13874.85</v>
      </c>
    </row>
    <row r="41" spans="1:3" ht="15.75">
      <c r="A41" t="s">
        <v>16</v>
      </c>
      <c r="B41" t="s">
        <v>46</v>
      </c>
      <c r="C41">
        <v>388.31</v>
      </c>
    </row>
    <row r="42" spans="1:3" ht="15.75">
      <c r="A42" t="s">
        <v>16</v>
      </c>
      <c r="B42" t="s">
        <v>47</v>
      </c>
      <c r="C42">
        <v>43187.32</v>
      </c>
    </row>
    <row r="43" spans="1:3" ht="15.75">
      <c r="A43" t="s">
        <v>16</v>
      </c>
      <c r="B43" t="s">
        <v>48</v>
      </c>
      <c r="C43">
        <v>295.2</v>
      </c>
    </row>
    <row r="44" spans="1:3" ht="15.75">
      <c r="A44" t="s">
        <v>16</v>
      </c>
      <c r="B44" t="s">
        <v>49</v>
      </c>
      <c r="C44">
        <v>20013.94</v>
      </c>
    </row>
    <row r="45" spans="1:3" ht="15.75">
      <c r="A45" t="s">
        <v>16</v>
      </c>
      <c r="B45" t="s">
        <v>50</v>
      </c>
      <c r="C45">
        <v>100</v>
      </c>
    </row>
    <row r="46" spans="1:3" ht="15.75">
      <c r="A46" t="s">
        <v>16</v>
      </c>
      <c r="B46" t="s">
        <v>51</v>
      </c>
      <c r="C46">
        <v>710.4</v>
      </c>
    </row>
    <row r="47" spans="1:3" ht="15.75">
      <c r="A47" t="s">
        <v>16</v>
      </c>
      <c r="B47" t="s">
        <v>52</v>
      </c>
      <c r="C47">
        <v>4250.52</v>
      </c>
    </row>
    <row r="48" spans="1:3" ht="15.75">
      <c r="A48" t="s">
        <v>16</v>
      </c>
      <c r="B48" t="s">
        <v>53</v>
      </c>
      <c r="C48">
        <v>29892.22</v>
      </c>
    </row>
    <row r="49" spans="1:3" ht="15.75">
      <c r="A49" t="s">
        <v>16</v>
      </c>
      <c r="B49" t="s">
        <v>54</v>
      </c>
      <c r="C49">
        <v>62272.49</v>
      </c>
    </row>
    <row r="50" spans="1:3" ht="15.75">
      <c r="A50" t="s">
        <v>16</v>
      </c>
      <c r="B50" t="s">
        <v>55</v>
      </c>
      <c r="C50">
        <v>3.64</v>
      </c>
    </row>
    <row r="51" spans="1:3" ht="15.75">
      <c r="A51" t="s">
        <v>57</v>
      </c>
      <c r="B51" t="s">
        <v>58</v>
      </c>
      <c r="C51">
        <v>7912.63</v>
      </c>
    </row>
    <row r="52" spans="1:3" ht="15.75">
      <c r="A52" t="s">
        <v>57</v>
      </c>
      <c r="B52" t="s">
        <v>59</v>
      </c>
      <c r="C52">
        <v>-1360067.51</v>
      </c>
    </row>
    <row r="53" spans="1:3" ht="15.75">
      <c r="A53" t="s">
        <v>57</v>
      </c>
      <c r="B53" t="s">
        <v>60</v>
      </c>
      <c r="C53">
        <v>-1370968.13</v>
      </c>
    </row>
    <row r="54" spans="1:3" ht="15.75">
      <c r="A54" t="s">
        <v>57</v>
      </c>
      <c r="B54" t="s">
        <v>61</v>
      </c>
      <c r="C54">
        <v>-1105866.56</v>
      </c>
    </row>
    <row r="55" spans="2:3" ht="15.75">
      <c r="B55" t="s">
        <v>63</v>
      </c>
      <c r="C55">
        <v>705907.35</v>
      </c>
    </row>
    <row r="56" spans="1:3" ht="15.75">
      <c r="A56" t="s">
        <v>65</v>
      </c>
      <c r="C56">
        <v>0</v>
      </c>
    </row>
    <row r="57" spans="2:3" ht="15.75">
      <c r="B57" t="s">
        <v>9</v>
      </c>
      <c r="C57">
        <v>592823.13</v>
      </c>
    </row>
    <row r="58" spans="2:3" ht="15.75">
      <c r="B58" t="s">
        <v>10</v>
      </c>
      <c r="C58">
        <v>14931.51</v>
      </c>
    </row>
    <row r="59" spans="2:3" ht="15.75">
      <c r="B59" t="s">
        <v>11</v>
      </c>
      <c r="C59">
        <v>3963.29</v>
      </c>
    </row>
    <row r="60" spans="2:3" ht="15.75">
      <c r="B60" t="s">
        <v>12</v>
      </c>
      <c r="C60">
        <v>14912.36</v>
      </c>
    </row>
    <row r="61" spans="2:3" ht="15.75">
      <c r="B61" t="s">
        <v>13</v>
      </c>
      <c r="C61">
        <v>0</v>
      </c>
    </row>
    <row r="62" spans="2:3" ht="15.75">
      <c r="B62" t="s">
        <v>14</v>
      </c>
      <c r="C62">
        <v>79277.06</v>
      </c>
    </row>
  </sheetData>
  <sheetProtection/>
  <printOptions/>
  <pageMargins left="0.75" right="0.75" top="1" bottom="1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2018-02-02T14:33:05Z</cp:lastPrinted>
  <dcterms:created xsi:type="dcterms:W3CDTF">2017-01-12T13:26:09Z</dcterms:created>
  <dcterms:modified xsi:type="dcterms:W3CDTF">2018-02-02T14:36:46Z</dcterms:modified>
  <cp:category/>
  <cp:version/>
  <cp:contentType/>
  <cp:contentStatus/>
</cp:coreProperties>
</file>